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90" windowWidth="19440" windowHeight="11835"/>
  </bookViews>
  <sheets>
    <sheet name="all" sheetId="1" r:id="rId1"/>
  </sheets>
  <definedNames>
    <definedName name="_xlnm.Print_Area" localSheetId="0">all!$A$1:$H$52</definedName>
  </definedNames>
  <calcPr calcId="145621"/>
</workbook>
</file>

<file path=xl/calcChain.xml><?xml version="1.0" encoding="utf-8"?>
<calcChain xmlns="http://schemas.openxmlformats.org/spreadsheetml/2006/main">
  <c r="E40" i="1" l="1"/>
  <c r="E39" i="1"/>
  <c r="E25" i="1" l="1"/>
  <c r="E23" i="1"/>
  <c r="F23" i="1"/>
  <c r="F39" i="1"/>
  <c r="F25" i="1"/>
  <c r="G23" i="1"/>
  <c r="H23" i="1"/>
  <c r="F26" i="1"/>
  <c r="G26" i="1"/>
  <c r="H26" i="1"/>
  <c r="E26" i="1"/>
  <c r="H31" i="1"/>
  <c r="H40" i="1"/>
  <c r="G31" i="1"/>
  <c r="G24" i="1"/>
  <c r="G25" i="1"/>
  <c r="H25" i="1"/>
  <c r="J25" i="1"/>
  <c r="F31" i="1"/>
  <c r="F40" i="1"/>
  <c r="E32" i="1"/>
  <c r="E31" i="1"/>
  <c r="E24" i="1"/>
  <c r="G40" i="1"/>
  <c r="G39" i="1"/>
  <c r="H24" i="1"/>
  <c r="H39" i="1"/>
  <c r="F24" i="1"/>
  <c r="J31" i="1"/>
  <c r="J40" i="1"/>
  <c r="J39" i="1"/>
  <c r="J26" i="1"/>
  <c r="J24" i="1"/>
  <c r="J23" i="1"/>
</calcChain>
</file>

<file path=xl/comments1.xml><?xml version="1.0" encoding="utf-8"?>
<comments xmlns="http://schemas.openxmlformats.org/spreadsheetml/2006/main">
  <authors>
    <author>Pereira, Luis</author>
  </authors>
  <commentList>
    <comment ref="J29" authorId="0">
      <text>
        <r>
          <rPr>
            <b/>
            <sz val="9"/>
            <color indexed="81"/>
            <rFont val="Tahoma"/>
            <family val="2"/>
          </rPr>
          <t>Pereira, Luis:</t>
        </r>
        <r>
          <rPr>
            <sz val="9"/>
            <color indexed="81"/>
            <rFont val="Tahoma"/>
            <family val="2"/>
          </rPr>
          <t xml:space="preserve">
assumed refi'd in Jan. 2011 to get a lower rate, not sure if realistic if borrower was underwater</t>
        </r>
      </text>
    </comment>
  </commentList>
</comments>
</file>

<file path=xl/sharedStrings.xml><?xml version="1.0" encoding="utf-8"?>
<sst xmlns="http://schemas.openxmlformats.org/spreadsheetml/2006/main" count="88" uniqueCount="84">
  <si>
    <t>Sources</t>
  </si>
  <si>
    <t>GMHF</t>
  </si>
  <si>
    <t>AMI</t>
  </si>
  <si>
    <t>grant</t>
  </si>
  <si>
    <t>Project Cost</t>
  </si>
  <si>
    <t>Impact Fund</t>
  </si>
  <si>
    <t>Uses</t>
  </si>
  <si>
    <t xml:space="preserve">Income </t>
  </si>
  <si>
    <t>1st mortgage balance</t>
  </si>
  <si>
    <t xml:space="preserve">PI </t>
  </si>
  <si>
    <t>Hazard Insurance</t>
  </si>
  <si>
    <t>Non-housing liabilities</t>
  </si>
  <si>
    <t>Jan. 1987</t>
  </si>
  <si>
    <t>Mo./Yr of home purchase</t>
  </si>
  <si>
    <t>Total loan</t>
  </si>
  <si>
    <t>rate</t>
  </si>
  <si>
    <t>(Community) Fix Up</t>
  </si>
  <si>
    <t>Total grant</t>
  </si>
  <si>
    <t>≤ 50%</t>
  </si>
  <si>
    <t>≤ 80%</t>
  </si>
  <si>
    <t>≤ 100%</t>
  </si>
  <si>
    <t>Credit Score</t>
  </si>
  <si>
    <t xml:space="preserve">Property Taxes </t>
  </si>
  <si>
    <t>Historical interest rates: http://www.freddiemac.com/pmms/pmms30.htm</t>
  </si>
  <si>
    <t>Amortization schedule: http://www.pine-grove.com/online-calculators/amortization-schedule.htm</t>
  </si>
  <si>
    <t>City property tax rates: http://www.lmc.org/page/1/property-tax-calc-iframe.jsp</t>
  </si>
  <si>
    <t>Amortizing loan payment #2</t>
  </si>
  <si>
    <t xml:space="preserve">Amortizing loan pymt #1 </t>
  </si>
  <si>
    <t>loan, 1%, 20 yrs</t>
  </si>
  <si>
    <t>Deferred pymt*</t>
  </si>
  <si>
    <t>Total Monthly Pymts =</t>
  </si>
  <si>
    <t>Assumptions:</t>
  </si>
  <si>
    <t>monthly payments</t>
  </si>
  <si>
    <t>PMI</t>
  </si>
  <si>
    <t>Housing to Income Ratio =</t>
  </si>
  <si>
    <t>Home Value</t>
  </si>
  <si>
    <t>Jan. 2012 refi</t>
  </si>
  <si>
    <t>Products used, summary:</t>
  </si>
  <si>
    <t>Jan. 2007/Jan. 2011 refi</t>
  </si>
  <si>
    <t>3b</t>
  </si>
  <si>
    <r>
      <t xml:space="preserve">Underwater, </t>
    </r>
    <r>
      <rPr>
        <b/>
        <sz val="11"/>
        <color theme="5" tint="-0.249977111117893"/>
        <rFont val="Calibri"/>
        <family val="2"/>
        <scheme val="minor"/>
      </rPr>
      <t>620-679</t>
    </r>
    <r>
      <rPr>
        <sz val="11"/>
        <color theme="5" tint="-0.249977111117893"/>
        <rFont val="Calibri"/>
        <family val="2"/>
        <scheme val="minor"/>
      </rPr>
      <t xml:space="preserve"> credit, moderate income</t>
    </r>
  </si>
  <si>
    <r>
      <t xml:space="preserve">SCDP deferred </t>
    </r>
    <r>
      <rPr>
        <b/>
        <sz val="9"/>
        <color theme="1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>r Impact deferred</t>
    </r>
  </si>
  <si>
    <t>"Community Need" Scenarios</t>
  </si>
  <si>
    <r>
      <t xml:space="preserve">Group that falls in the gap? </t>
    </r>
    <r>
      <rPr>
        <b/>
        <sz val="14"/>
        <color theme="1"/>
        <rFont val="Calibri"/>
        <family val="2"/>
      </rPr>
      <t>→</t>
    </r>
  </si>
  <si>
    <t>City example</t>
  </si>
  <si>
    <r>
      <rPr>
        <b/>
        <sz val="11"/>
        <color theme="1"/>
        <rFont val="Calibri"/>
        <family val="2"/>
        <scheme val="minor"/>
      </rPr>
      <t>LTV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(up to 110% of after-improved value for Fix-Up)</t>
    </r>
  </si>
  <si>
    <r>
      <t xml:space="preserve">*Unsecured Fix Up </t>
    </r>
    <r>
      <rPr>
        <b/>
        <sz val="9"/>
        <color rgb="FFFF0000"/>
        <rFont val="Calibri"/>
        <family val="2"/>
        <scheme val="minor"/>
      </rPr>
      <t>backed by special risk reserve (similar to St. Paul model)</t>
    </r>
  </si>
  <si>
    <t>Faribault</t>
  </si>
  <si>
    <t>Cloquet</t>
  </si>
  <si>
    <t>Crookston</t>
  </si>
  <si>
    <t>Notes:</t>
  </si>
  <si>
    <t>&lt; 80%</t>
  </si>
  <si>
    <t>Very low income, okay credit, accessibility needs</t>
  </si>
  <si>
    <t>Willmar</t>
  </si>
  <si>
    <t>don't use in ppt:</t>
  </si>
  <si>
    <t>St. Paul initiative</t>
  </si>
  <si>
    <t>Jan. 2013 refi</t>
  </si>
  <si>
    <t xml:space="preserve">Impact Fund grant dollars to write-down the interest rate </t>
  </si>
  <si>
    <t>Community Fix Up write down to 1%, 10 yr term (or, if higher income, Fix Up Accessibility incentive, 4.99%)</t>
  </si>
  <si>
    <t>USDA, 1% (20 yr term)</t>
  </si>
  <si>
    <r>
      <rPr>
        <b/>
        <sz val="11"/>
        <color theme="1"/>
        <rFont val="Calibri"/>
        <family val="2"/>
        <scheme val="minor"/>
      </rPr>
      <t>DTI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(generally can't exceed 48% for Fix Up)</t>
    </r>
  </si>
  <si>
    <r>
      <t>loan</t>
    </r>
    <r>
      <rPr>
        <vertAlign val="superscript"/>
        <sz val="11"/>
        <color theme="1"/>
        <rFont val="Calibri"/>
        <family val="2"/>
        <scheme val="minor"/>
      </rPr>
      <t>1</t>
    </r>
  </si>
  <si>
    <t>2.  DTI does not count deferred loans unless regular payments must be made during the life of the loan before full repayment at its maturity date</t>
  </si>
  <si>
    <t>*Counts toward the LTV but not the DTI</t>
  </si>
  <si>
    <t>DEED SCDP deferred forgivable loan (7 yr term)</t>
  </si>
  <si>
    <r>
      <t>0% def.</t>
    </r>
    <r>
      <rPr>
        <b/>
        <u/>
        <sz val="8"/>
        <color theme="1"/>
        <rFont val="Calibri"/>
        <family val="2"/>
        <scheme val="minor"/>
      </rPr>
      <t xml:space="preserve"> with payments</t>
    </r>
    <r>
      <rPr>
        <sz val="8"/>
        <color theme="1"/>
        <rFont val="Calibri"/>
        <family val="2"/>
        <scheme val="minor"/>
      </rPr>
      <t>; incomes &gt;60% AMI</t>
    </r>
  </si>
  <si>
    <t xml:space="preserve"> Faribault</t>
  </si>
  <si>
    <t>Moderate-income, 700 credit, very high non-housing debt, drafty, "energy hog" home</t>
  </si>
  <si>
    <t>City example population</t>
  </si>
  <si>
    <r>
      <t>"</t>
    </r>
    <r>
      <rPr>
        <b/>
        <sz val="11"/>
        <color rgb="FF0070C0"/>
        <rFont val="Calibri"/>
        <family val="2"/>
        <scheme val="minor"/>
      </rPr>
      <t>Housing-rich</t>
    </r>
    <r>
      <rPr>
        <sz val="11"/>
        <color rgb="FF0070C0"/>
        <rFont val="Calibri"/>
        <family val="2"/>
        <scheme val="minor"/>
      </rPr>
      <t>" senior (just over 62), but very low income, lots of deferred maintenance needs</t>
    </r>
  </si>
  <si>
    <r>
      <t>Family with</t>
    </r>
    <r>
      <rPr>
        <b/>
        <sz val="11"/>
        <color theme="5" tint="-0.249977111117893"/>
        <rFont val="Calibri"/>
        <family val="2"/>
        <scheme val="minor"/>
      </rPr>
      <t xml:space="preserve"> zero equity</t>
    </r>
    <r>
      <rPr>
        <sz val="11"/>
        <color theme="5" tint="-0.249977111117893"/>
        <rFont val="Calibri"/>
        <family val="2"/>
        <scheme val="minor"/>
      </rPr>
      <t xml:space="preserve">, 680 credit, low income &lt;80% AMI, </t>
    </r>
    <r>
      <rPr>
        <b/>
        <sz val="11"/>
        <color theme="5" tint="-0.249977111117893"/>
        <rFont val="Calibri"/>
        <family val="2"/>
        <scheme val="minor"/>
      </rPr>
      <t xml:space="preserve">high non-housing debt, </t>
    </r>
    <r>
      <rPr>
        <sz val="11"/>
        <color theme="5" tint="-0.249977111117893"/>
        <rFont val="Calibri"/>
        <family val="2"/>
        <scheme val="minor"/>
      </rPr>
      <t>needs new roof, water heater</t>
    </r>
  </si>
  <si>
    <t>DEED SCDP deferred forgivable loan (10 yr term)</t>
  </si>
  <si>
    <t>Impact deferred loan (30 yr term)</t>
  </si>
  <si>
    <t>GMHF deferred loan (30 yr term)</t>
  </si>
  <si>
    <t>Secured Fix Up (10 yr term)</t>
  </si>
  <si>
    <t xml:space="preserve">1. If the Fix Up loan is $10,001+, a 20 year term is permitted on a secured loan. Up to $10,000 loans have to be a 10-year term. 
</t>
  </si>
  <si>
    <t>4.8.15</t>
  </si>
  <si>
    <t>write-down (grant)</t>
  </si>
  <si>
    <t>DEED SCDP</t>
  </si>
  <si>
    <t>0% deferred loan</t>
  </si>
  <si>
    <t>USDA Sec. 504</t>
  </si>
  <si>
    <r>
      <t xml:space="preserve">Secured Fix Up with Energy incentive (20 yr term)
</t>
    </r>
    <r>
      <rPr>
        <b/>
        <i/>
        <sz val="8"/>
        <color theme="0" tint="-0.499984740745262"/>
        <rFont val="Calibri"/>
        <family val="2"/>
        <scheme val="minor"/>
      </rPr>
      <t xml:space="preserve">Does not require guarantor as DTI is below 55% </t>
    </r>
  </si>
  <si>
    <t>Protected file, PW: "h.i."</t>
  </si>
  <si>
    <t>0% def. forgivable, incomes &lt;60%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</si>
</sst>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Arial Black"/>
      <family val="2"/>
    </font>
    <font>
      <b/>
      <sz val="16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8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1" fillId="0" borderId="0" xfId="0" applyFont="1" applyBorder="1"/>
    <xf numFmtId="0" fontId="0" fillId="2" borderId="3" xfId="0" applyFill="1" applyBorder="1"/>
    <xf numFmtId="0" fontId="0" fillId="2" borderId="0" xfId="0" applyFill="1" applyBorder="1"/>
    <xf numFmtId="6" fontId="2" fillId="0" borderId="0" xfId="0" applyNumberFormat="1" applyFont="1" applyAlignment="1">
      <alignment horizontal="center"/>
    </xf>
    <xf numFmtId="0" fontId="0" fillId="2" borderId="0" xfId="0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 applyFill="1" applyAlignment="1">
      <alignment horizontal="center"/>
    </xf>
    <xf numFmtId="3" fontId="2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2" xfId="0" applyNumberFormat="1" applyBorder="1" applyAlignment="1">
      <alignment horizontal="center"/>
    </xf>
    <xf numFmtId="0" fontId="0" fillId="0" borderId="0" xfId="0" applyFill="1" applyAlignment="1">
      <alignment horizontal="right"/>
    </xf>
    <xf numFmtId="164" fontId="0" fillId="0" borderId="0" xfId="0" applyNumberFormat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38" fontId="2" fillId="0" borderId="0" xfId="0" applyNumberFormat="1" applyFont="1" applyAlignment="1">
      <alignment horizontal="center"/>
    </xf>
    <xf numFmtId="6" fontId="0" fillId="0" borderId="0" xfId="0" applyNumberFormat="1"/>
    <xf numFmtId="0" fontId="5" fillId="0" borderId="0" xfId="0" applyFont="1"/>
    <xf numFmtId="0" fontId="4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6" fontId="0" fillId="0" borderId="0" xfId="0" applyNumberFormat="1" applyFont="1" applyAlignment="1">
      <alignment horizontal="center"/>
    </xf>
    <xf numFmtId="0" fontId="0" fillId="2" borderId="0" xfId="0" applyFill="1" applyAlignment="1">
      <alignment horizontal="right"/>
    </xf>
    <xf numFmtId="0" fontId="0" fillId="2" borderId="2" xfId="0" applyFill="1" applyBorder="1"/>
    <xf numFmtId="0" fontId="1" fillId="2" borderId="2" xfId="0" applyFont="1" applyFill="1" applyBorder="1" applyAlignment="1">
      <alignment horizontal="right"/>
    </xf>
    <xf numFmtId="6" fontId="1" fillId="2" borderId="2" xfId="0" applyNumberFormat="1" applyFont="1" applyFill="1" applyBorder="1" applyAlignment="1">
      <alignment horizontal="center"/>
    </xf>
    <xf numFmtId="5" fontId="0" fillId="2" borderId="0" xfId="0" applyNumberFormat="1" applyFill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right"/>
    </xf>
    <xf numFmtId="9" fontId="0" fillId="0" borderId="0" xfId="0" applyNumberFormat="1" applyFont="1" applyFill="1" applyBorder="1" applyAlignment="1">
      <alignment horizontal="center"/>
    </xf>
    <xf numFmtId="6" fontId="0" fillId="0" borderId="0" xfId="0" applyNumberFormat="1" applyAlignment="1">
      <alignment horizontal="right"/>
    </xf>
    <xf numFmtId="10" fontId="0" fillId="0" borderId="0" xfId="0" applyNumberForma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9" fillId="0" borderId="2" xfId="0" applyFont="1" applyBorder="1"/>
    <xf numFmtId="0" fontId="9" fillId="0" borderId="3" xfId="0" applyFont="1" applyBorder="1"/>
    <xf numFmtId="9" fontId="4" fillId="0" borderId="0" xfId="0" applyNumberFormat="1" applyFont="1" applyBorder="1" applyAlignment="1">
      <alignment horizontal="center" wrapText="1"/>
    </xf>
    <xf numFmtId="38" fontId="2" fillId="3" borderId="0" xfId="0" applyNumberFormat="1" applyFont="1" applyFill="1" applyAlignment="1">
      <alignment horizontal="center"/>
    </xf>
    <xf numFmtId="164" fontId="19" fillId="2" borderId="0" xfId="0" applyNumberFormat="1" applyFont="1" applyFill="1" applyAlignment="1">
      <alignment horizontal="center"/>
    </xf>
    <xf numFmtId="0" fontId="7" fillId="0" borderId="2" xfId="0" applyFont="1" applyBorder="1" applyAlignment="1">
      <alignment horizontal="right"/>
    </xf>
    <xf numFmtId="0" fontId="9" fillId="0" borderId="8" xfId="0" applyFont="1" applyBorder="1" applyAlignment="1">
      <alignment vertical="top"/>
    </xf>
    <xf numFmtId="49" fontId="4" fillId="0" borderId="9" xfId="0" applyNumberFormat="1" applyFont="1" applyBorder="1" applyAlignment="1">
      <alignment vertical="top" wrapText="1"/>
    </xf>
    <xf numFmtId="49" fontId="4" fillId="0" borderId="10" xfId="0" applyNumberFormat="1" applyFont="1" applyBorder="1" applyAlignment="1">
      <alignment vertical="top" wrapText="1"/>
    </xf>
    <xf numFmtId="49" fontId="4" fillId="0" borderId="11" xfId="0" applyNumberFormat="1" applyFont="1" applyBorder="1" applyAlignment="1">
      <alignment vertical="top" wrapText="1"/>
    </xf>
    <xf numFmtId="0" fontId="0" fillId="0" borderId="12" xfId="0" applyBorder="1"/>
    <xf numFmtId="0" fontId="7" fillId="0" borderId="0" xfId="0" applyFont="1" applyBorder="1" applyAlignment="1">
      <alignment horizontal="right"/>
    </xf>
    <xf numFmtId="49" fontId="4" fillId="0" borderId="13" xfId="0" applyNumberFormat="1" applyFont="1" applyBorder="1" applyAlignment="1">
      <alignment vertical="top" wrapText="1"/>
    </xf>
    <xf numFmtId="0" fontId="0" fillId="0" borderId="14" xfId="0" applyBorder="1"/>
    <xf numFmtId="0" fontId="0" fillId="0" borderId="1" xfId="0" applyBorder="1"/>
    <xf numFmtId="0" fontId="7" fillId="0" borderId="1" xfId="0" applyFont="1" applyBorder="1" applyAlignment="1">
      <alignment horizontal="right"/>
    </xf>
    <xf numFmtId="49" fontId="4" fillId="0" borderId="18" xfId="0" applyNumberFormat="1" applyFont="1" applyBorder="1" applyAlignment="1">
      <alignment vertical="top"/>
    </xf>
    <xf numFmtId="164" fontId="0" fillId="0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0" fontId="4" fillId="0" borderId="0" xfId="0" applyFont="1" applyAlignment="1">
      <alignment wrapText="1"/>
    </xf>
    <xf numFmtId="0" fontId="22" fillId="2" borderId="0" xfId="0" applyFont="1" applyFill="1"/>
    <xf numFmtId="3" fontId="21" fillId="0" borderId="0" xfId="0" applyNumberFormat="1" applyFont="1" applyAlignment="1">
      <alignment horizontal="center"/>
    </xf>
    <xf numFmtId="49" fontId="7" fillId="0" borderId="16" xfId="0" applyNumberFormat="1" applyFont="1" applyFill="1" applyBorder="1" applyAlignment="1">
      <alignment vertical="top" wrapText="1"/>
    </xf>
    <xf numFmtId="0" fontId="0" fillId="0" borderId="0" xfId="0" applyFill="1"/>
    <xf numFmtId="0" fontId="16" fillId="0" borderId="0" xfId="0" applyFont="1" applyFill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6" fontId="2" fillId="0" borderId="0" xfId="0" applyNumberFormat="1" applyFont="1" applyFill="1" applyBorder="1" applyAlignment="1">
      <alignment horizontal="center"/>
    </xf>
    <xf numFmtId="38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5" fontId="0" fillId="0" borderId="0" xfId="0" applyNumberForma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6" fontId="1" fillId="0" borderId="0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vertical="top" wrapText="1"/>
    </xf>
    <xf numFmtId="49" fontId="4" fillId="0" borderId="7" xfId="0" applyNumberFormat="1" applyFont="1" applyFill="1" applyBorder="1" applyAlignment="1">
      <alignment vertical="top"/>
    </xf>
    <xf numFmtId="0" fontId="4" fillId="0" borderId="0" xfId="0" applyFont="1" applyFill="1" applyBorder="1"/>
    <xf numFmtId="0" fontId="15" fillId="0" borderId="0" xfId="0" applyFont="1" applyFill="1" applyAlignment="1">
      <alignment horizontal="left" vertical="top" wrapText="1"/>
    </xf>
    <xf numFmtId="49" fontId="4" fillId="0" borderId="5" xfId="0" applyNumberFormat="1" applyFont="1" applyBorder="1" applyAlignment="1">
      <alignment vertical="top" wrapText="1"/>
    </xf>
    <xf numFmtId="49" fontId="4" fillId="0" borderId="6" xfId="0" applyNumberFormat="1" applyFont="1" applyBorder="1" applyAlignment="1">
      <alignment vertical="top" wrapText="1"/>
    </xf>
    <xf numFmtId="49" fontId="4" fillId="0" borderId="15" xfId="0" applyNumberFormat="1" applyFont="1" applyBorder="1" applyAlignment="1">
      <alignment vertical="top" wrapText="1"/>
    </xf>
    <xf numFmtId="49" fontId="4" fillId="0" borderId="17" xfId="0" applyNumberFormat="1" applyFont="1" applyBorder="1" applyAlignment="1">
      <alignment vertical="top" wrapText="1"/>
    </xf>
    <xf numFmtId="6" fontId="0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22" fillId="0" borderId="0" xfId="0" applyFont="1" applyAlignment="1">
      <alignment wrapText="1"/>
    </xf>
    <xf numFmtId="0" fontId="11" fillId="0" borderId="0" xfId="0" applyFont="1" applyAlignment="1">
      <alignment horizontal="right" vertical="top" wrapText="1"/>
    </xf>
    <xf numFmtId="0" fontId="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4" fillId="0" borderId="0" xfId="0" applyFont="1" applyAlignment="1"/>
    <xf numFmtId="164" fontId="0" fillId="2" borderId="0" xfId="0" applyNumberFormat="1" applyFill="1" applyAlignment="1" applyProtection="1">
      <alignment horizontal="center"/>
    </xf>
    <xf numFmtId="3" fontId="0" fillId="2" borderId="0" xfId="0" applyNumberFormat="1" applyFill="1" applyAlignment="1" applyProtection="1">
      <alignment horizontal="center"/>
    </xf>
    <xf numFmtId="5" fontId="0" fillId="2" borderId="0" xfId="0" applyNumberFormat="1" applyFill="1" applyAlignment="1" applyProtection="1">
      <alignment horizontal="center"/>
    </xf>
    <xf numFmtId="164" fontId="19" fillId="2" borderId="0" xfId="0" applyNumberFormat="1" applyFont="1" applyFill="1" applyAlignment="1" applyProtection="1">
      <alignment horizontal="center"/>
    </xf>
    <xf numFmtId="164" fontId="1" fillId="2" borderId="0" xfId="0" applyNumberFormat="1" applyFont="1" applyFill="1" applyAlignment="1" applyProtection="1">
      <alignment horizontal="center"/>
    </xf>
    <xf numFmtId="9" fontId="19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zoomScaleNormal="100" workbookViewId="0">
      <pane ySplit="2" topLeftCell="A3" activePane="bottomLeft" state="frozen"/>
      <selection pane="bottomLeft" activeCell="G43" sqref="G43"/>
    </sheetView>
  </sheetViews>
  <sheetFormatPr defaultRowHeight="15" x14ac:dyDescent="0.25"/>
  <cols>
    <col min="1" max="1" width="16.5703125" customWidth="1"/>
    <col min="2" max="2" width="12.28515625" customWidth="1"/>
    <col min="3" max="3" width="13.7109375" customWidth="1"/>
    <col min="4" max="4" width="32.5703125" customWidth="1"/>
    <col min="5" max="5" width="15.5703125" customWidth="1"/>
    <col min="6" max="6" width="15.7109375" customWidth="1"/>
    <col min="7" max="7" width="13.85546875" customWidth="1"/>
    <col min="8" max="8" width="14.7109375" customWidth="1"/>
    <col min="9" max="9" width="13" style="5" customWidth="1"/>
    <col min="10" max="10" width="19" hidden="1" customWidth="1"/>
  </cols>
  <sheetData>
    <row r="1" spans="1:10" ht="27.75" customHeight="1" x14ac:dyDescent="0.5">
      <c r="A1" s="108" t="s">
        <v>76</v>
      </c>
      <c r="E1" s="117" t="s">
        <v>42</v>
      </c>
      <c r="F1" s="118"/>
      <c r="G1" s="118"/>
      <c r="H1" s="118"/>
      <c r="I1" s="73"/>
      <c r="J1" s="73" t="s">
        <v>54</v>
      </c>
    </row>
    <row r="2" spans="1:10" ht="18.75" x14ac:dyDescent="0.3">
      <c r="A2" t="s">
        <v>82</v>
      </c>
      <c r="E2" s="52">
        <v>1</v>
      </c>
      <c r="F2" s="52">
        <v>2</v>
      </c>
      <c r="G2" s="52">
        <v>3</v>
      </c>
      <c r="H2" s="52">
        <v>4</v>
      </c>
      <c r="I2" s="85"/>
      <c r="J2" s="52" t="s">
        <v>55</v>
      </c>
    </row>
    <row r="3" spans="1:10" ht="120" x14ac:dyDescent="0.25">
      <c r="D3" s="106" t="s">
        <v>43</v>
      </c>
      <c r="E3" s="53" t="s">
        <v>69</v>
      </c>
      <c r="F3" s="54" t="s">
        <v>70</v>
      </c>
      <c r="G3" s="98" t="s">
        <v>67</v>
      </c>
      <c r="H3" s="80" t="s">
        <v>52</v>
      </c>
      <c r="I3" s="86"/>
      <c r="J3" s="54" t="s">
        <v>40</v>
      </c>
    </row>
    <row r="4" spans="1:10" x14ac:dyDescent="0.25">
      <c r="D4" t="s">
        <v>2</v>
      </c>
      <c r="E4" s="1" t="s">
        <v>18</v>
      </c>
      <c r="F4" s="1" t="s">
        <v>51</v>
      </c>
      <c r="G4" s="1" t="s">
        <v>20</v>
      </c>
      <c r="H4" s="1" t="s">
        <v>18</v>
      </c>
      <c r="I4" s="87"/>
      <c r="J4" s="1" t="s">
        <v>19</v>
      </c>
    </row>
    <row r="5" spans="1:10" x14ac:dyDescent="0.25">
      <c r="D5" t="s">
        <v>7</v>
      </c>
      <c r="E5" s="14">
        <v>37100</v>
      </c>
      <c r="F5" s="14">
        <v>59400</v>
      </c>
      <c r="G5" s="14">
        <v>74200</v>
      </c>
      <c r="H5" s="14">
        <v>44600</v>
      </c>
      <c r="I5" s="88"/>
      <c r="J5" s="14">
        <v>59400</v>
      </c>
    </row>
    <row r="6" spans="1:10" x14ac:dyDescent="0.25">
      <c r="D6" t="s">
        <v>21</v>
      </c>
      <c r="E6" s="30">
        <v>650</v>
      </c>
      <c r="F6" s="30">
        <v>680</v>
      </c>
      <c r="G6" s="30">
        <v>700</v>
      </c>
      <c r="H6" s="30">
        <v>645</v>
      </c>
      <c r="I6" s="89"/>
      <c r="J6" s="58">
        <v>635</v>
      </c>
    </row>
    <row r="7" spans="1:10" x14ac:dyDescent="0.25">
      <c r="D7" t="s">
        <v>44</v>
      </c>
      <c r="E7" s="14" t="s">
        <v>49</v>
      </c>
      <c r="F7" s="14" t="s">
        <v>66</v>
      </c>
      <c r="G7" s="14" t="s">
        <v>48</v>
      </c>
      <c r="H7" s="14" t="s">
        <v>53</v>
      </c>
      <c r="I7" s="88"/>
      <c r="J7" s="14" t="s">
        <v>47</v>
      </c>
    </row>
    <row r="8" spans="1:10" x14ac:dyDescent="0.25">
      <c r="D8" t="s">
        <v>68</v>
      </c>
      <c r="E8" s="21">
        <v>7964</v>
      </c>
      <c r="F8" s="21">
        <v>23477</v>
      </c>
      <c r="G8" s="77">
        <v>12180</v>
      </c>
      <c r="H8" s="21">
        <v>19717</v>
      </c>
      <c r="I8" s="90"/>
      <c r="J8" s="21">
        <v>23477</v>
      </c>
    </row>
    <row r="9" spans="1:10" ht="18.75" x14ac:dyDescent="0.4">
      <c r="B9" s="55" t="s">
        <v>6</v>
      </c>
      <c r="C9" s="3"/>
      <c r="D9" s="3" t="s">
        <v>4</v>
      </c>
      <c r="E9" s="6">
        <v>40000</v>
      </c>
      <c r="F9" s="51">
        <v>20000</v>
      </c>
      <c r="G9" s="6">
        <v>15000</v>
      </c>
      <c r="H9" s="6">
        <v>15000</v>
      </c>
      <c r="I9" s="81"/>
      <c r="J9" s="51">
        <v>20000</v>
      </c>
    </row>
    <row r="10" spans="1:10" x14ac:dyDescent="0.25">
      <c r="C10" s="5"/>
      <c r="D10" s="5" t="s">
        <v>35</v>
      </c>
      <c r="E10" s="7">
        <v>100000</v>
      </c>
      <c r="F10" s="7">
        <v>175000</v>
      </c>
      <c r="G10" s="7">
        <v>200000</v>
      </c>
      <c r="H10" s="7">
        <v>155000</v>
      </c>
      <c r="I10" s="81"/>
      <c r="J10" s="7">
        <v>175000</v>
      </c>
    </row>
    <row r="11" spans="1:10" x14ac:dyDescent="0.25">
      <c r="C11" s="13"/>
      <c r="D11" s="15" t="s">
        <v>8</v>
      </c>
      <c r="E11" s="16">
        <v>5800</v>
      </c>
      <c r="F11" s="16">
        <v>175000</v>
      </c>
      <c r="G11" s="16">
        <v>195000</v>
      </c>
      <c r="H11" s="16">
        <v>145000</v>
      </c>
      <c r="I11" s="81"/>
      <c r="J11" s="16">
        <v>180000</v>
      </c>
    </row>
    <row r="12" spans="1:10" ht="15.75" thickBot="1" x14ac:dyDescent="0.3"/>
    <row r="13" spans="1:10" ht="18.75" x14ac:dyDescent="0.4">
      <c r="B13" s="56" t="s">
        <v>0</v>
      </c>
      <c r="C13" s="12" t="s">
        <v>5</v>
      </c>
      <c r="D13" s="12" t="s">
        <v>79</v>
      </c>
      <c r="E13" s="17"/>
      <c r="F13" s="17"/>
      <c r="G13" s="50">
        <v>3000</v>
      </c>
      <c r="H13" s="17"/>
      <c r="I13" s="82"/>
      <c r="J13" s="17"/>
    </row>
    <row r="14" spans="1:10" ht="17.25" x14ac:dyDescent="0.25">
      <c r="B14" s="11"/>
      <c r="C14" s="24" t="s">
        <v>16</v>
      </c>
      <c r="D14" s="5" t="s">
        <v>61</v>
      </c>
      <c r="E14" s="35"/>
      <c r="F14" s="35">
        <v>3000</v>
      </c>
      <c r="G14" s="35">
        <v>12000</v>
      </c>
      <c r="H14" s="35">
        <v>7500</v>
      </c>
      <c r="I14" s="35"/>
      <c r="J14" s="35">
        <v>10000</v>
      </c>
    </row>
    <row r="15" spans="1:10" x14ac:dyDescent="0.25">
      <c r="B15" s="11"/>
      <c r="C15" s="4"/>
      <c r="D15" s="4" t="s">
        <v>15</v>
      </c>
      <c r="E15" s="18"/>
      <c r="F15" s="49">
        <v>6.9900000000000004E-2</v>
      </c>
      <c r="G15" s="18">
        <v>4.99E-2</v>
      </c>
      <c r="H15" s="18">
        <v>0.01</v>
      </c>
      <c r="I15" s="49"/>
      <c r="J15" s="49">
        <v>6.9900000000000004E-2</v>
      </c>
    </row>
    <row r="16" spans="1:10" x14ac:dyDescent="0.25">
      <c r="D16" t="s">
        <v>77</v>
      </c>
      <c r="E16" s="72"/>
      <c r="F16" s="72"/>
      <c r="G16" s="8"/>
      <c r="H16" s="72">
        <v>1514.43</v>
      </c>
      <c r="I16" s="82"/>
      <c r="J16" s="8"/>
    </row>
    <row r="17" spans="2:10" x14ac:dyDescent="0.25">
      <c r="C17" s="9" t="s">
        <v>80</v>
      </c>
      <c r="D17" s="9" t="s">
        <v>28</v>
      </c>
      <c r="E17" s="59">
        <v>12000</v>
      </c>
      <c r="F17" s="10"/>
      <c r="G17" s="10"/>
      <c r="H17" s="36">
        <v>7500</v>
      </c>
      <c r="I17" s="82"/>
      <c r="J17" s="10"/>
    </row>
    <row r="18" spans="2:10" x14ac:dyDescent="0.25">
      <c r="C18" s="9"/>
      <c r="D18" s="9" t="s">
        <v>3</v>
      </c>
      <c r="E18" s="10">
        <v>7500</v>
      </c>
      <c r="F18" s="10"/>
      <c r="G18" s="10"/>
      <c r="H18" s="10"/>
      <c r="I18" s="82"/>
      <c r="J18" s="10"/>
    </row>
    <row r="19" spans="2:10" x14ac:dyDescent="0.25">
      <c r="C19" t="s">
        <v>1</v>
      </c>
      <c r="D19" t="s">
        <v>79</v>
      </c>
      <c r="E19" s="34">
        <v>5000</v>
      </c>
      <c r="F19" s="8"/>
      <c r="G19" s="8"/>
      <c r="H19" s="8"/>
      <c r="I19" s="82"/>
      <c r="J19" s="8"/>
    </row>
    <row r="20" spans="2:10" x14ac:dyDescent="0.25">
      <c r="C20" s="9" t="s">
        <v>78</v>
      </c>
      <c r="D20" s="76" t="s">
        <v>65</v>
      </c>
      <c r="E20" s="36"/>
      <c r="F20" s="59"/>
      <c r="G20" s="10"/>
      <c r="H20" s="10"/>
      <c r="I20" s="82"/>
      <c r="J20" s="36">
        <v>10000</v>
      </c>
    </row>
    <row r="21" spans="2:10" x14ac:dyDescent="0.25">
      <c r="C21" s="9"/>
      <c r="D21" s="76" t="s">
        <v>83</v>
      </c>
      <c r="E21" s="59">
        <v>15500</v>
      </c>
      <c r="F21" s="36">
        <v>17000</v>
      </c>
      <c r="G21" s="10"/>
      <c r="H21" s="10"/>
      <c r="I21" s="82"/>
      <c r="J21" s="10"/>
    </row>
    <row r="23" spans="2:10" x14ac:dyDescent="0.25">
      <c r="D23" s="26" t="s">
        <v>45</v>
      </c>
      <c r="E23" s="2">
        <f>(E11+E13+E14+E17+E19+E20+E21)/(E10+0.5*E9)</f>
        <v>0.31916666666666665</v>
      </c>
      <c r="F23" s="2">
        <f>(F11+F13+F14+F17+F19+F20+F21)/(F10+0.5*F9)</f>
        <v>1.0540540540540539</v>
      </c>
      <c r="G23" s="2">
        <f t="shared" ref="G23:H23" si="0">(G11+G13+G14+G17+G19+G20+G21)/(G10+0.5*G9)</f>
        <v>1.0120481927710843</v>
      </c>
      <c r="H23" s="2">
        <f t="shared" si="0"/>
        <v>0.98461538461538467</v>
      </c>
      <c r="I23" s="91"/>
      <c r="J23" s="2">
        <f>(J11+J13+J14+J17+J19+J20)/(J10+0.5*J9)</f>
        <v>1.0810810810810811</v>
      </c>
    </row>
    <row r="24" spans="2:10" ht="17.25" x14ac:dyDescent="0.25">
      <c r="C24" s="19"/>
      <c r="D24" s="19" t="s">
        <v>60</v>
      </c>
      <c r="E24" s="2">
        <f>(E30+E31+E32+E34+E35+E36)/(E5/12)</f>
        <v>0.33299946091644206</v>
      </c>
      <c r="F24" s="20">
        <f>(F30+F31+F32+F34+F35+F36)/(F5/12)</f>
        <v>0.3532538720538721</v>
      </c>
      <c r="G24" s="115">
        <f>(G30+G31+G32+G34+G35+G36)/(G5/12)</f>
        <v>0.46365336927223721</v>
      </c>
      <c r="H24" s="2">
        <f>(H30+H31+H32+H34+H35+H36)/(H5/12)</f>
        <v>0.3158430493273543</v>
      </c>
      <c r="I24" s="91"/>
      <c r="J24" s="20">
        <f t="shared" ref="J24" si="1">(J30+J31+J32+J34+J35+J36)/(J5/12)</f>
        <v>0.32920875420875417</v>
      </c>
    </row>
    <row r="25" spans="2:10" x14ac:dyDescent="0.25">
      <c r="B25" s="3"/>
      <c r="C25" s="3"/>
      <c r="D25" s="3" t="s">
        <v>14</v>
      </c>
      <c r="E25" s="25">
        <f>E13+E14+E17+E19+E20+E21</f>
        <v>32500</v>
      </c>
      <c r="F25" s="25">
        <f>F13+F14+F17+F19+F20+F21</f>
        <v>20000</v>
      </c>
      <c r="G25" s="25">
        <f t="shared" ref="G25:J25" si="2">G13+G14+G17+G19+G20+G21</f>
        <v>15000</v>
      </c>
      <c r="H25" s="25">
        <f t="shared" si="2"/>
        <v>15000</v>
      </c>
      <c r="I25" s="82"/>
      <c r="J25" s="25">
        <f t="shared" si="2"/>
        <v>20000</v>
      </c>
    </row>
    <row r="26" spans="2:10" x14ac:dyDescent="0.25">
      <c r="B26" s="4"/>
      <c r="C26" s="4"/>
      <c r="D26" s="5" t="s">
        <v>17</v>
      </c>
      <c r="E26" s="27">
        <f>E16+E18</f>
        <v>7500</v>
      </c>
      <c r="F26" s="27">
        <f t="shared" ref="F26:H26" si="3">F16+F18</f>
        <v>0</v>
      </c>
      <c r="G26" s="27">
        <f t="shared" si="3"/>
        <v>0</v>
      </c>
      <c r="H26" s="27">
        <f t="shared" si="3"/>
        <v>1514.43</v>
      </c>
      <c r="I26" s="82"/>
      <c r="J26" s="27">
        <f t="shared" ref="J26" si="4">J16+J18+J21</f>
        <v>0</v>
      </c>
    </row>
    <row r="27" spans="2:10" ht="7.5" customHeight="1" x14ac:dyDescent="0.25">
      <c r="E27" s="2"/>
      <c r="F27" s="20"/>
      <c r="G27" s="20"/>
      <c r="H27" s="2"/>
      <c r="I27" s="91"/>
      <c r="J27" s="20"/>
    </row>
    <row r="28" spans="2:10" ht="18.75" x14ac:dyDescent="0.4">
      <c r="B28" s="55" t="s">
        <v>31</v>
      </c>
      <c r="C28" s="3"/>
      <c r="D28" s="3"/>
      <c r="E28" s="22"/>
      <c r="F28" s="23"/>
      <c r="G28" s="23"/>
      <c r="H28" s="22"/>
      <c r="I28" s="91"/>
      <c r="J28" s="23"/>
    </row>
    <row r="29" spans="2:10" ht="24.75" x14ac:dyDescent="0.25">
      <c r="B29" s="11"/>
      <c r="C29" s="4"/>
      <c r="D29" s="24" t="s">
        <v>13</v>
      </c>
      <c r="E29" s="57" t="s">
        <v>12</v>
      </c>
      <c r="F29" s="57" t="s">
        <v>38</v>
      </c>
      <c r="G29" s="57" t="s">
        <v>36</v>
      </c>
      <c r="H29" s="57" t="s">
        <v>56</v>
      </c>
      <c r="I29" s="83"/>
      <c r="J29" s="57" t="s">
        <v>38</v>
      </c>
    </row>
    <row r="30" spans="2:10" x14ac:dyDescent="0.25">
      <c r="B30" s="116" t="s">
        <v>32</v>
      </c>
      <c r="C30" s="9"/>
      <c r="D30" s="40" t="s">
        <v>9</v>
      </c>
      <c r="E30" s="110">
        <v>521</v>
      </c>
      <c r="F30" s="110">
        <v>913.94</v>
      </c>
      <c r="G30" s="110">
        <v>997.62</v>
      </c>
      <c r="H30" s="110">
        <v>788.86</v>
      </c>
      <c r="I30" s="82"/>
      <c r="J30" s="10">
        <v>890</v>
      </c>
    </row>
    <row r="31" spans="2:10" x14ac:dyDescent="0.25">
      <c r="B31" s="116"/>
      <c r="C31" s="9"/>
      <c r="D31" s="40" t="s">
        <v>22</v>
      </c>
      <c r="E31" s="110">
        <f>1360/12</f>
        <v>113.33333333333333</v>
      </c>
      <c r="F31" s="110">
        <f>2156/12</f>
        <v>179.66666666666666</v>
      </c>
      <c r="G31" s="111">
        <f>3145/12</f>
        <v>262.08333333333331</v>
      </c>
      <c r="H31" s="110">
        <f>1618/12</f>
        <v>134.83333333333334</v>
      </c>
      <c r="I31" s="82"/>
      <c r="J31" s="10">
        <f>2311/12</f>
        <v>192.58333333333334</v>
      </c>
    </row>
    <row r="32" spans="2:10" x14ac:dyDescent="0.25">
      <c r="B32" s="116"/>
      <c r="C32" s="9"/>
      <c r="D32" s="40" t="s">
        <v>10</v>
      </c>
      <c r="E32" s="110">
        <f>480/12</f>
        <v>40</v>
      </c>
      <c r="F32" s="110">
        <v>70</v>
      </c>
      <c r="G32" s="110">
        <v>80</v>
      </c>
      <c r="H32" s="110">
        <v>50</v>
      </c>
      <c r="I32" s="82"/>
      <c r="J32" s="10">
        <v>70</v>
      </c>
    </row>
    <row r="33" spans="2:10" x14ac:dyDescent="0.25">
      <c r="B33" s="116"/>
      <c r="C33" s="9"/>
      <c r="D33" s="40" t="s">
        <v>33</v>
      </c>
      <c r="E33" s="112"/>
      <c r="F33" s="112">
        <v>140</v>
      </c>
      <c r="G33" s="112">
        <v>150</v>
      </c>
      <c r="H33" s="112">
        <v>120</v>
      </c>
      <c r="I33" s="92"/>
      <c r="J33" s="44">
        <v>140</v>
      </c>
    </row>
    <row r="34" spans="2:10" x14ac:dyDescent="0.25">
      <c r="B34" s="116"/>
      <c r="C34" s="9"/>
      <c r="D34" s="40" t="s">
        <v>11</v>
      </c>
      <c r="E34" s="110">
        <v>300</v>
      </c>
      <c r="F34" s="113">
        <v>550</v>
      </c>
      <c r="G34" s="113">
        <v>1400</v>
      </c>
      <c r="H34" s="110">
        <v>100</v>
      </c>
      <c r="I34" s="82"/>
      <c r="J34" s="10">
        <v>400</v>
      </c>
    </row>
    <row r="35" spans="2:10" x14ac:dyDescent="0.25">
      <c r="B35" s="116"/>
      <c r="C35" s="9"/>
      <c r="D35" s="40" t="s">
        <v>27</v>
      </c>
      <c r="E35" s="114">
        <v>55.19</v>
      </c>
      <c r="F35" s="114">
        <v>35</v>
      </c>
      <c r="G35" s="113">
        <v>127.22</v>
      </c>
      <c r="H35" s="113">
        <v>65.7</v>
      </c>
      <c r="I35" s="93"/>
      <c r="J35" s="59">
        <v>77</v>
      </c>
    </row>
    <row r="36" spans="2:10" x14ac:dyDescent="0.25">
      <c r="B36" s="116"/>
      <c r="C36" s="9"/>
      <c r="D36" s="40" t="s">
        <v>26</v>
      </c>
      <c r="E36" s="114"/>
      <c r="F36" s="114"/>
      <c r="G36" s="114"/>
      <c r="H36" s="114">
        <v>34.49</v>
      </c>
      <c r="I36" s="35"/>
      <c r="J36" s="36"/>
    </row>
    <row r="37" spans="2:10" x14ac:dyDescent="0.25">
      <c r="C37" s="37"/>
      <c r="D37" s="107" t="s">
        <v>29</v>
      </c>
      <c r="E37" s="39">
        <v>0</v>
      </c>
      <c r="F37" s="103">
        <v>0</v>
      </c>
      <c r="G37" s="39">
        <v>0</v>
      </c>
      <c r="H37" s="39">
        <v>0</v>
      </c>
      <c r="J37" s="39">
        <v>0</v>
      </c>
    </row>
    <row r="38" spans="2:10" x14ac:dyDescent="0.25">
      <c r="D38" s="38" t="s">
        <v>63</v>
      </c>
      <c r="E38" s="31"/>
    </row>
    <row r="39" spans="2:10" x14ac:dyDescent="0.25">
      <c r="C39" s="41"/>
      <c r="D39" s="42" t="s">
        <v>30</v>
      </c>
      <c r="E39" s="43">
        <f>SUM(E30:E37)</f>
        <v>1029.5233333333333</v>
      </c>
      <c r="F39" s="43">
        <f>SUM(F30:F37)</f>
        <v>1888.6066666666668</v>
      </c>
      <c r="G39" s="43">
        <f>SUM(G30:G37)</f>
        <v>3016.9233333333332</v>
      </c>
      <c r="H39" s="43">
        <f>SUM(H30:H37)</f>
        <v>1293.8833333333334</v>
      </c>
      <c r="I39" s="94"/>
      <c r="J39" s="43">
        <f t="shared" ref="J39" si="5">SUM(J30:J37)</f>
        <v>1769.5833333333333</v>
      </c>
    </row>
    <row r="40" spans="2:10" x14ac:dyDescent="0.25">
      <c r="C40" s="45"/>
      <c r="D40" s="46" t="s">
        <v>34</v>
      </c>
      <c r="E40" s="47">
        <f>(SUM(E30:E36)-E34)/(E5/12)</f>
        <v>0.23596442048517521</v>
      </c>
      <c r="F40" s="47">
        <f>(SUM(F30:F36)-F34)/(F5/12)</f>
        <v>0.27042558922558924</v>
      </c>
      <c r="G40" s="47">
        <f>(SUM(G30:G36)-G34)/(G5/12)</f>
        <v>0.26149703504043126</v>
      </c>
      <c r="H40" s="47">
        <f>(SUM(H30:H36)-H34)/(H5/12)</f>
        <v>0.3212242152466368</v>
      </c>
      <c r="I40" s="47"/>
      <c r="J40" s="47">
        <f t="shared" ref="J40" si="6">(SUM(J30:J33,J35,J36)-J34)/(J5/12)</f>
        <v>0.19587542087542087</v>
      </c>
    </row>
    <row r="41" spans="2:10" x14ac:dyDescent="0.25">
      <c r="D41" s="38"/>
      <c r="E41" s="48"/>
    </row>
    <row r="42" spans="2:10" ht="18.75" x14ac:dyDescent="0.3">
      <c r="D42" s="38"/>
      <c r="E42" s="52">
        <v>1</v>
      </c>
      <c r="F42" s="52">
        <v>2</v>
      </c>
      <c r="G42" s="52">
        <v>3</v>
      </c>
      <c r="H42" s="52">
        <v>4</v>
      </c>
      <c r="I42" s="85"/>
      <c r="J42" s="52" t="s">
        <v>39</v>
      </c>
    </row>
    <row r="43" spans="2:10" ht="84" x14ac:dyDescent="0.25">
      <c r="B43" s="61" t="s">
        <v>37</v>
      </c>
      <c r="C43" s="3"/>
      <c r="D43" s="60"/>
      <c r="E43" s="99" t="s">
        <v>59</v>
      </c>
      <c r="F43" s="62" t="s">
        <v>74</v>
      </c>
      <c r="G43" s="62" t="s">
        <v>81</v>
      </c>
      <c r="H43" s="63" t="s">
        <v>58</v>
      </c>
      <c r="I43" s="95"/>
      <c r="J43" s="64" t="s">
        <v>46</v>
      </c>
    </row>
    <row r="44" spans="2:10" ht="48.75" x14ac:dyDescent="0.25">
      <c r="B44" s="65"/>
      <c r="C44" s="4"/>
      <c r="D44" s="66"/>
      <c r="E44" s="75" t="s">
        <v>64</v>
      </c>
      <c r="F44" s="100" t="s">
        <v>71</v>
      </c>
      <c r="G44" s="100" t="s">
        <v>72</v>
      </c>
      <c r="H44" s="99" t="s">
        <v>59</v>
      </c>
      <c r="I44" s="84"/>
      <c r="J44" s="67" t="s">
        <v>41</v>
      </c>
    </row>
    <row r="45" spans="2:10" ht="48" x14ac:dyDescent="0.25">
      <c r="B45" s="68"/>
      <c r="C45" s="69"/>
      <c r="D45" s="70"/>
      <c r="E45" s="101" t="s">
        <v>73</v>
      </c>
      <c r="F45" s="78"/>
      <c r="G45" s="78"/>
      <c r="H45" s="102" t="s">
        <v>57</v>
      </c>
      <c r="I45" s="96"/>
      <c r="J45" s="71"/>
    </row>
    <row r="46" spans="2:10" x14ac:dyDescent="0.25">
      <c r="B46" s="74" t="s">
        <v>50</v>
      </c>
      <c r="D46" s="38"/>
      <c r="F46" s="105"/>
      <c r="G46" s="79"/>
    </row>
    <row r="47" spans="2:10" x14ac:dyDescent="0.25">
      <c r="B47" s="33" t="s">
        <v>23</v>
      </c>
    </row>
    <row r="48" spans="2:10" x14ac:dyDescent="0.25">
      <c r="B48" s="33" t="s">
        <v>24</v>
      </c>
    </row>
    <row r="49" spans="2:9" s="33" customFormat="1" ht="12" x14ac:dyDescent="0.2">
      <c r="B49" s="33" t="s">
        <v>25</v>
      </c>
      <c r="I49" s="97"/>
    </row>
    <row r="50" spans="2:9" s="33" customFormat="1" ht="12" x14ac:dyDescent="0.2">
      <c r="I50" s="97"/>
    </row>
    <row r="51" spans="2:9" s="33" customFormat="1" ht="12" x14ac:dyDescent="0.2">
      <c r="B51" s="104" t="s">
        <v>75</v>
      </c>
      <c r="C51" s="109"/>
      <c r="D51" s="109"/>
      <c r="E51" s="109"/>
      <c r="F51" s="109"/>
      <c r="G51" s="109"/>
      <c r="H51" s="109"/>
      <c r="I51" s="97"/>
    </row>
    <row r="52" spans="2:9" s="33" customFormat="1" ht="12" x14ac:dyDescent="0.2">
      <c r="B52" s="33" t="s">
        <v>62</v>
      </c>
      <c r="I52" s="97"/>
    </row>
    <row r="53" spans="2:9" x14ac:dyDescent="0.25">
      <c r="B53" s="28"/>
      <c r="C53" s="29"/>
      <c r="D53" s="29"/>
      <c r="E53" s="29"/>
      <c r="F53" s="29"/>
      <c r="G53" s="29"/>
      <c r="H53" s="29"/>
    </row>
    <row r="56" spans="2:9" x14ac:dyDescent="0.25">
      <c r="B56" s="32"/>
    </row>
  </sheetData>
  <sheetProtection password="CF8F" sheet="1" objects="1" scenarios="1"/>
  <mergeCells count="2">
    <mergeCell ref="B30:B36"/>
    <mergeCell ref="E1:H1"/>
  </mergeCells>
  <pageMargins left="0.7" right="0.17" top="0.36" bottom="0.28000000000000003" header="0.3" footer="0.3"/>
  <pageSetup scale="55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all!Print_Area</vt:lpstr>
    </vt:vector>
  </TitlesOfParts>
  <Company>Minnesota Housing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Pereira, Luis</dc:creator>
  <cp:lastModifiedBy>Pereira, Luis</cp:lastModifiedBy>
  <cp:lastPrinted>2015-04-15T20:23:56Z</cp:lastPrinted>
  <dcterms:created xsi:type="dcterms:W3CDTF">2014-12-31T16:30:55Z</dcterms:created>
  <dcterms:modified xsi:type="dcterms:W3CDTF">2015-04-15T20:24:25Z</dcterms:modified>
</cp:coreProperties>
</file>