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mc:AlternateContent xmlns:mc="http://schemas.openxmlformats.org/markup-compatibility/2006">
    <mc:Choice Requires="x15">
      <x15ac:absPath xmlns:x15ac="http://schemas.microsoft.com/office/spreadsheetml/2010/11/ac" url="H:\Raptor\Data Steward\2022-2024_Projects\workforce housing workbook - SB\"/>
    </mc:Choice>
  </mc:AlternateContent>
  <xr:revisionPtr revIDLastSave="0" documentId="8_{29117DCE-13BA-464E-84BA-BC35115E6ECA}" xr6:coauthVersionLast="47" xr6:coauthVersionMax="47" xr10:uidLastSave="{00000000-0000-0000-0000-000000000000}"/>
  <workbookProtection workbookAlgorithmName="SHA-512" workbookHashValue="onzD3+WlLDBkbZfX0HBPS/c3fIOJ16dgAW/bSY8PAWG6+d+6vNmxNvOTwSN8bIXuhVknu7al6akfyG/Kot05yw==" workbookSaltValue="vxbC2xPN3sF8mG9m2vegag==" workbookSpinCount="100000" lockStructure="1"/>
  <bookViews>
    <workbookView xWindow="-28920" yWindow="0" windowWidth="29040" windowHeight="15840" tabRatio="764" xr2:uid="{00000000-000D-0000-FFFF-FFFF00000000}"/>
  </bookViews>
  <sheets>
    <sheet name="Instructions" sheetId="14" r:id="rId1"/>
    <sheet name="Project Description" sheetId="13" r:id="rId2"/>
    <sheet name="Unit Mix" sheetId="1" r:id="rId3"/>
    <sheet name="Operating Budget" sheetId="3" r:id="rId4"/>
    <sheet name="Mortgage Calculation" sheetId="11" r:id="rId5"/>
    <sheet name="Development Costs" sheetId="8" r:id="rId6"/>
    <sheet name="Sources" sheetId="10" r:id="rId7"/>
    <sheet name="Cash Flow" sheetId="5" r:id="rId8"/>
    <sheet name="Amortization Schedule" sheetId="12" r:id="rId9"/>
    <sheet name="Summary (MHFA Use Only)" sheetId="16" r:id="rId10"/>
    <sheet name="DropDownList" sheetId="17" state="hidden" r:id="rId11"/>
  </sheets>
  <definedNames>
    <definedName name="CashFlow_DeferredDeveloperFee_InterestRate">'Cash Flow'!#REF!</definedName>
    <definedName name="CashFlow_EffectiveGrossExpense_Year1">'Cash Flow'!$K$33</definedName>
    <definedName name="CashFlow_NetRentalIncome_Year1">'Cash Flow'!$K$23</definedName>
    <definedName name="DevCosts_TDC">'Development Costs'!$H$117</definedName>
    <definedName name="DevCosts_TotalIntermediaryCosts">'Development Costs'!$H$118</definedName>
    <definedName name="DropDown_ActivityType">DropDownList!$B$2:$B$4</definedName>
    <definedName name="DropDown_BuildingType">DropDownList!$D$2:$D$8</definedName>
    <definedName name="DropDown_CoveredParkingType">DropDownList!$E$2:$E$5</definedName>
    <definedName name="DropDown_FundingRequestType">DropDownList!$C$2:$C$3</definedName>
    <definedName name="DropDown_UnitMixBR">DropDownList!$F$2:$F$7</definedName>
    <definedName name="DropDown_YesNo">DropDownList!$A$2:$A$3</definedName>
    <definedName name="MortgageCalc_FirstMortgCalc_FirstMortg_Amortization">'Mortgage Calculation'!$K$26</definedName>
    <definedName name="MortgageCalc_FirstMortgCalc_FirstMortg_InterestRate">'Mortgage Calculation'!$K$27</definedName>
    <definedName name="MortgageCalc_FirstMortgCalc_FirstMortg_MIP">'Mortgage Calculation'!$K$28</definedName>
    <definedName name="OpBudget_Expense_PropertyManagementFeePercentofTotalRevenue">'Operating Budget'!$G$34</definedName>
    <definedName name="OpBudget_NetRentalIncomeTotal">'Operating Budget'!$J$28</definedName>
    <definedName name="OpBudget_PropertyManagementFeePerUnitPerMonthRevenue">'Operating Budget'!$H$35</definedName>
    <definedName name="OpBudget_RentalLoss_RentalHousingVacancyRate">'Operating Budget'!$H$21</definedName>
    <definedName name="_xlnm.Print_Area" localSheetId="7">'Cash Flow'!$B$1:$AN$71</definedName>
    <definedName name="_xlnm.Print_Area" localSheetId="0">Instructions!$A$1:$O$20</definedName>
    <definedName name="_xlnm.Print_Area" localSheetId="4">'Mortgage Calculation'!$A$1:$L$47</definedName>
    <definedName name="_xlnm.Print_Area" localSheetId="3">'Operating Budget'!$A$1:$O$85</definedName>
    <definedName name="_xlnm.Print_Area" localSheetId="1">'Project Description'!$A$1:$J$37</definedName>
    <definedName name="_xlnm.Print_Area" localSheetId="6">Sources!$A$1:$P$81</definedName>
    <definedName name="_xlnm.Print_Area" localSheetId="2">'Unit Mix'!$A$1:$J$39</definedName>
    <definedName name="_xlnm.Print_Titles" localSheetId="7">'Cash Flow'!$1:$5</definedName>
    <definedName name="_xlnm.Print_Titles" localSheetId="5">'Development Costs'!$1:$3</definedName>
    <definedName name="_xlnm.Print_Titles" localSheetId="3">'Operating Budget'!$1:$3</definedName>
    <definedName name="_xlnm.Print_Titles" localSheetId="6">Sources!$1:$3</definedName>
    <definedName name="ProjDesc_ActivityType_Response">'Project Description'!$F$7</definedName>
    <definedName name="ProjDesc_Architect">'Project Description'!$B$17</definedName>
    <definedName name="ProjDesc_BuildingType">'Project Description'!$B$27</definedName>
    <definedName name="ProjDesc_CensusTract">'Project Description'!$B$26</definedName>
    <definedName name="ProjDesc_City">'Project Description'!$B$9</definedName>
    <definedName name="ProjDesc_CityApplicant">'Project Description'!$B$14</definedName>
    <definedName name="ProjDesc_County">'Project Description'!$B$11</definedName>
    <definedName name="ProjDesc_Developer">'Project Description'!$B$15</definedName>
    <definedName name="ProjDesc_DevelopmentAddress">'Project Description'!$B$8</definedName>
    <definedName name="ProjDesc_DevelopmentName">'Project Description'!$B$7</definedName>
    <definedName name="ProjDesc_DevTeam_Other1">'Project Description'!$B$20</definedName>
    <definedName name="ProjDesc_DevTeam_Other2">'Project Description'!$B$21</definedName>
    <definedName name="ProjDesc_FundingOption">'Project Description'!#REF!</definedName>
    <definedName name="ProjDesc_FundingReq_PercentageofTDC">'Project Description'!$I$4</definedName>
    <definedName name="ProjDesc_GeneralContractor">'Project Description'!$B$18</definedName>
    <definedName name="ProjDesc_ManagementCompany">'Project Description'!$B$19</definedName>
    <definedName name="ProjDesc_MarketRateUnits">'Project Description'!$I$13</definedName>
    <definedName name="ProjDesc_NumberOfResidentialBuildings">'Project Description'!$B$28</definedName>
    <definedName name="ProjDesc_NumberOfUnits">'Project Description'!$B$30</definedName>
    <definedName name="ProjDesc_PermanentOwner">'Project Description'!$B$16</definedName>
    <definedName name="ProjDesc_RestrictedUnitCount">'Project Description'!$I$12</definedName>
    <definedName name="ProjDesc_TotalNoUnits">'Project Description'!$I$14</definedName>
    <definedName name="ProjDesc_WHDP_FundsRequest">'Project Description'!$I$3</definedName>
    <definedName name="ProjDesc_YearBuilt">'Project Description'!$B$25</definedName>
    <definedName name="ProjDesc_ZipCode">'Project Description'!$B$10</definedName>
    <definedName name="Sources_Match_Comments">Sources!$K$20</definedName>
    <definedName name="Sources_PermSources_DeferredDevFee_Amount">Sources!#REF!</definedName>
    <definedName name="Sources_PermSources_DeferredDevFee_Rate">Sources!#REF!</definedName>
    <definedName name="Sources_PermSources_MatchAmount">Sources!$G$20</definedName>
    <definedName name="Sources_WorkforceHousingRequestedAmount">Sources!$G$21</definedName>
    <definedName name="Summary_DNumber">'Summary (MHFA Use Only)'!$H$4</definedName>
    <definedName name="Summary_MNumber">'Summary (MHFA Use Only)'!$H$5</definedName>
    <definedName name="UnitMix_Summary_UnitCount_1BR">'Unit Mix'!$B$31</definedName>
    <definedName name="UnitMix_Summary_UnitCount_2BR">'Unit Mix'!$B$32</definedName>
    <definedName name="UnitMix_Summary_UnitCount_3BR">'Unit Mix'!$B$33</definedName>
    <definedName name="UnitMix_Summary_UnitCount_4BR">'Unit Mix'!$B$34</definedName>
    <definedName name="UnitMix_Summary_UnitCount_5BR">'Unit Mix'!$B$35</definedName>
    <definedName name="UnitMix_Summary_UnitCount_Studio">'Unit Mix'!$B$30</definedName>
    <definedName name="UnitMix_Summary_UnitCount_Total">'Unit Mix'!$B$36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10" l="1"/>
  <c r="Q20" i="10" l="1"/>
  <c r="G62" i="5"/>
  <c r="K63" i="5" s="1"/>
  <c r="W63" i="5" l="1"/>
  <c r="O63" i="5"/>
  <c r="V63" i="5"/>
  <c r="N63" i="5"/>
  <c r="U63" i="5"/>
  <c r="M63" i="5"/>
  <c r="T63" i="5"/>
  <c r="L63" i="5"/>
  <c r="S63" i="5"/>
  <c r="R63" i="5"/>
  <c r="Y63" i="5"/>
  <c r="Q63" i="5"/>
  <c r="X63" i="5"/>
  <c r="P63" i="5"/>
  <c r="I14" i="13"/>
  <c r="C21" i="5" l="1"/>
  <c r="K29" i="11" l="1"/>
  <c r="H50" i="5" l="1"/>
  <c r="I50" i="5"/>
  <c r="J50" i="5"/>
  <c r="F64" i="10" l="1"/>
  <c r="F63" i="10"/>
  <c r="H126" i="8"/>
  <c r="K37" i="11"/>
  <c r="H9" i="8"/>
  <c r="H15" i="8" s="1"/>
  <c r="K35" i="11"/>
  <c r="F9" i="3"/>
  <c r="F8" i="3"/>
  <c r="J55" i="3"/>
  <c r="E17" i="5"/>
  <c r="G11" i="10"/>
  <c r="D54" i="16"/>
  <c r="D55" i="16"/>
  <c r="D56" i="16"/>
  <c r="D57" i="16"/>
  <c r="D58" i="16"/>
  <c r="D59" i="16"/>
  <c r="D60" i="16"/>
  <c r="D61" i="16"/>
  <c r="D62" i="16"/>
  <c r="D63" i="16"/>
  <c r="D64" i="16"/>
  <c r="D65" i="16"/>
  <c r="D66" i="16"/>
  <c r="D67" i="16"/>
  <c r="D68" i="16"/>
  <c r="D69" i="16"/>
  <c r="A65" i="16"/>
  <c r="A66" i="16"/>
  <c r="A67" i="16"/>
  <c r="A68" i="16"/>
  <c r="A69" i="16"/>
  <c r="A53" i="16"/>
  <c r="A54" i="16"/>
  <c r="A55" i="16"/>
  <c r="A56" i="16"/>
  <c r="A57" i="16"/>
  <c r="A58" i="16"/>
  <c r="A59" i="16"/>
  <c r="A60" i="16"/>
  <c r="A61" i="16"/>
  <c r="A62" i="16"/>
  <c r="A63" i="16"/>
  <c r="A64" i="16"/>
  <c r="A52" i="16"/>
  <c r="H6" i="1"/>
  <c r="A27" i="16"/>
  <c r="B27" i="16"/>
  <c r="C27" i="16"/>
  <c r="D27" i="16"/>
  <c r="E27" i="16"/>
  <c r="A28" i="16"/>
  <c r="B28" i="16"/>
  <c r="C28" i="16"/>
  <c r="D28" i="16"/>
  <c r="E28" i="16"/>
  <c r="A29" i="16"/>
  <c r="B29" i="16"/>
  <c r="C29" i="16"/>
  <c r="D29" i="16"/>
  <c r="E29" i="16"/>
  <c r="A30" i="16"/>
  <c r="B30" i="16"/>
  <c r="C30" i="16"/>
  <c r="D30" i="16"/>
  <c r="E30" i="16"/>
  <c r="A31" i="16"/>
  <c r="B31" i="16"/>
  <c r="C31" i="16"/>
  <c r="D31" i="16"/>
  <c r="E31" i="16"/>
  <c r="A32" i="16"/>
  <c r="B32" i="16"/>
  <c r="C32" i="16"/>
  <c r="D32" i="16"/>
  <c r="E32" i="16"/>
  <c r="A33" i="16"/>
  <c r="B33" i="16"/>
  <c r="C33" i="16"/>
  <c r="D33" i="16"/>
  <c r="E33" i="16"/>
  <c r="A34" i="16"/>
  <c r="B34" i="16"/>
  <c r="C34" i="16"/>
  <c r="D34" i="16"/>
  <c r="E34" i="16"/>
  <c r="A35" i="16"/>
  <c r="B35" i="16"/>
  <c r="C35" i="16"/>
  <c r="D35" i="16"/>
  <c r="E35" i="16"/>
  <c r="A36" i="16"/>
  <c r="B36" i="16"/>
  <c r="C36" i="16"/>
  <c r="D36" i="16"/>
  <c r="E36" i="16"/>
  <c r="A37" i="16"/>
  <c r="B37" i="16"/>
  <c r="C37" i="16"/>
  <c r="D37" i="16"/>
  <c r="E37" i="16"/>
  <c r="A38" i="16"/>
  <c r="B38" i="16"/>
  <c r="C38" i="16"/>
  <c r="D38" i="16"/>
  <c r="E38" i="16"/>
  <c r="A39" i="16"/>
  <c r="B39" i="16"/>
  <c r="C39" i="16"/>
  <c r="D39" i="16"/>
  <c r="E39" i="16"/>
  <c r="A40" i="16"/>
  <c r="B40" i="16"/>
  <c r="C40" i="16"/>
  <c r="D40" i="16"/>
  <c r="E40" i="16"/>
  <c r="A41" i="16"/>
  <c r="B41" i="16"/>
  <c r="C41" i="16"/>
  <c r="D41" i="16"/>
  <c r="E41" i="16"/>
  <c r="A42" i="16"/>
  <c r="B42" i="16"/>
  <c r="C42" i="16"/>
  <c r="D42" i="16"/>
  <c r="E42" i="16"/>
  <c r="A43" i="16"/>
  <c r="B43" i="16"/>
  <c r="C43" i="16"/>
  <c r="D43" i="16"/>
  <c r="E43" i="16"/>
  <c r="A44" i="16"/>
  <c r="B44" i="16"/>
  <c r="C44" i="16"/>
  <c r="D44" i="16"/>
  <c r="E44" i="16"/>
  <c r="A45" i="16"/>
  <c r="B45" i="16"/>
  <c r="C45" i="16"/>
  <c r="D45" i="16"/>
  <c r="E45" i="16"/>
  <c r="A46" i="16"/>
  <c r="B46" i="16"/>
  <c r="C46" i="16"/>
  <c r="D46" i="16"/>
  <c r="E46" i="16"/>
  <c r="B26" i="16"/>
  <c r="C26" i="16"/>
  <c r="D26" i="16"/>
  <c r="E26" i="16"/>
  <c r="A26" i="16"/>
  <c r="B30" i="1"/>
  <c r="G57" i="16"/>
  <c r="H20" i="16" l="1"/>
  <c r="C22" i="16"/>
  <c r="C21" i="16"/>
  <c r="C20" i="16"/>
  <c r="B14" i="16"/>
  <c r="B9" i="16"/>
  <c r="B8" i="16"/>
  <c r="B7" i="16"/>
  <c r="B6" i="16"/>
  <c r="B5" i="16"/>
  <c r="B4" i="16"/>
  <c r="B10" i="16"/>
  <c r="H7" i="1"/>
  <c r="H17" i="16" l="1"/>
  <c r="Z65" i="5" l="1"/>
  <c r="AA65" i="5"/>
  <c r="AB65" i="5"/>
  <c r="AC65" i="5"/>
  <c r="AD65" i="5"/>
  <c r="AE65" i="5"/>
  <c r="AF65" i="5"/>
  <c r="AG65" i="5"/>
  <c r="AH65" i="5"/>
  <c r="AI65" i="5"/>
  <c r="AJ65" i="5"/>
  <c r="AK65" i="5"/>
  <c r="AL65" i="5"/>
  <c r="AM65" i="5"/>
  <c r="AN65" i="5"/>
  <c r="E51" i="10" l="1"/>
  <c r="E50" i="10"/>
  <c r="I3" i="13" l="1"/>
  <c r="B13" i="16" l="1"/>
  <c r="B17" i="16" s="1"/>
  <c r="J63" i="10"/>
  <c r="J64" i="10"/>
  <c r="J78" i="10"/>
  <c r="F15" i="10"/>
  <c r="E15" i="10"/>
  <c r="J65" i="10" l="1"/>
  <c r="J79" i="10" s="1"/>
  <c r="B42" i="10" l="1"/>
  <c r="B41" i="10"/>
  <c r="B40" i="10"/>
  <c r="AN39" i="5"/>
  <c r="M5" i="12"/>
  <c r="M4" i="12"/>
  <c r="M3" i="12"/>
  <c r="D5" i="12"/>
  <c r="D4" i="12"/>
  <c r="D3" i="12"/>
  <c r="J17" i="11"/>
  <c r="K17" i="11" s="1"/>
  <c r="J16" i="11"/>
  <c r="K16" i="11" s="1"/>
  <c r="J15" i="11"/>
  <c r="K15" i="11" s="1"/>
  <c r="J14" i="11"/>
  <c r="K14" i="11" s="1"/>
  <c r="J13" i="11"/>
  <c r="K13" i="11" s="1"/>
  <c r="J12" i="11"/>
  <c r="K12" i="11" l="1"/>
  <c r="K18" i="11" s="1"/>
  <c r="J18" i="11"/>
  <c r="K41" i="11"/>
  <c r="K42" i="11" s="1"/>
  <c r="K43" i="11" s="1"/>
  <c r="G16" i="10" s="1"/>
  <c r="K36" i="5"/>
  <c r="K35" i="5"/>
  <c r="L35" i="5" s="1"/>
  <c r="J80" i="3"/>
  <c r="E47" i="10" l="1"/>
  <c r="D53" i="16"/>
  <c r="F16" i="10"/>
  <c r="E16" i="10"/>
  <c r="M2" i="12"/>
  <c r="L10" i="12" s="1"/>
  <c r="M10" i="12" l="1"/>
  <c r="N10" i="12"/>
  <c r="M7" i="12"/>
  <c r="O10" i="12" l="1"/>
  <c r="L11" i="12" s="1"/>
  <c r="M11" i="12" s="1"/>
  <c r="AM40" i="5"/>
  <c r="AN40" i="5"/>
  <c r="AJ40" i="5"/>
  <c r="AK40" i="5"/>
  <c r="AL40" i="5"/>
  <c r="X40" i="5"/>
  <c r="AC40" i="5"/>
  <c r="AH40" i="5"/>
  <c r="P40" i="5"/>
  <c r="U40" i="5"/>
  <c r="S40" i="5"/>
  <c r="AE40" i="5"/>
  <c r="K40" i="5"/>
  <c r="W40" i="5"/>
  <c r="AA40" i="5"/>
  <c r="AG40" i="5"/>
  <c r="O40" i="5"/>
  <c r="AB40" i="5"/>
  <c r="Y40" i="5"/>
  <c r="L40" i="5"/>
  <c r="Q40" i="5"/>
  <c r="V40" i="5"/>
  <c r="AI40" i="5"/>
  <c r="R40" i="5"/>
  <c r="M40" i="5"/>
  <c r="AD40" i="5"/>
  <c r="T40" i="5"/>
  <c r="AF40" i="5"/>
  <c r="N40" i="5"/>
  <c r="Z40" i="5"/>
  <c r="H8" i="1"/>
  <c r="H9" i="1"/>
  <c r="H10" i="1"/>
  <c r="H11" i="1"/>
  <c r="H12" i="1"/>
  <c r="H13" i="1"/>
  <c r="H14" i="1"/>
  <c r="H15" i="1"/>
  <c r="H16" i="1"/>
  <c r="H17" i="1"/>
  <c r="H18" i="1"/>
  <c r="H19" i="1"/>
  <c r="H20" i="1"/>
  <c r="H21" i="1"/>
  <c r="H22" i="1"/>
  <c r="H23" i="1"/>
  <c r="H24" i="1"/>
  <c r="H25" i="1"/>
  <c r="H26" i="1"/>
  <c r="N11" i="12" l="1"/>
  <c r="G30" i="1"/>
  <c r="O11" i="12" l="1"/>
  <c r="L12" i="12" s="1"/>
  <c r="J6" i="3"/>
  <c r="F78" i="10"/>
  <c r="G78" i="10"/>
  <c r="H78" i="10"/>
  <c r="I78" i="10"/>
  <c r="G63" i="10"/>
  <c r="H63" i="10"/>
  <c r="I63" i="10"/>
  <c r="K63" i="10"/>
  <c r="G64" i="10"/>
  <c r="H64" i="10"/>
  <c r="I64" i="10"/>
  <c r="B47" i="10"/>
  <c r="B48" i="10"/>
  <c r="B49" i="10"/>
  <c r="B50" i="10"/>
  <c r="B46" i="10"/>
  <c r="N12" i="12" l="1"/>
  <c r="O12" i="12" s="1"/>
  <c r="L13" i="12" s="1"/>
  <c r="M12" i="12"/>
  <c r="G65" i="10"/>
  <c r="G79" i="10" s="1"/>
  <c r="F65" i="10"/>
  <c r="F79" i="10" s="1"/>
  <c r="I65" i="10"/>
  <c r="I79" i="10" s="1"/>
  <c r="H65" i="10"/>
  <c r="H79" i="10" s="1"/>
  <c r="K64" i="10"/>
  <c r="K65" i="10" s="1"/>
  <c r="E48" i="10"/>
  <c r="E40" i="10"/>
  <c r="B43" i="10"/>
  <c r="B44" i="10"/>
  <c r="E72" i="10"/>
  <c r="K78" i="10" l="1"/>
  <c r="K79" i="10" s="1"/>
  <c r="N13" i="12"/>
  <c r="O13" i="12" s="1"/>
  <c r="M13" i="12"/>
  <c r="B57" i="10"/>
  <c r="B58" i="10"/>
  <c r="B51" i="10"/>
  <c r="B59" i="10"/>
  <c r="E49" i="10"/>
  <c r="B52" i="10"/>
  <c r="B60" i="10"/>
  <c r="B54" i="10"/>
  <c r="B55" i="10"/>
  <c r="B53" i="10"/>
  <c r="B61" i="10"/>
  <c r="B62" i="10"/>
  <c r="B56" i="10"/>
  <c r="E44" i="10"/>
  <c r="E58" i="10"/>
  <c r="E41" i="10"/>
  <c r="E59" i="10"/>
  <c r="E71" i="10"/>
  <c r="E52" i="10"/>
  <c r="E60" i="10"/>
  <c r="E43" i="10"/>
  <c r="E53" i="10"/>
  <c r="E61" i="10"/>
  <c r="E42" i="10"/>
  <c r="E56" i="10"/>
  <c r="E54" i="10"/>
  <c r="E62" i="10"/>
  <c r="E55" i="10"/>
  <c r="E57" i="10"/>
  <c r="H34" i="8"/>
  <c r="E70" i="10" s="1"/>
  <c r="H115" i="8"/>
  <c r="E77" i="10" s="1"/>
  <c r="H25" i="8"/>
  <c r="E69" i="10" s="1"/>
  <c r="H81" i="8"/>
  <c r="H48" i="8"/>
  <c r="E73" i="10" s="1"/>
  <c r="H51" i="8"/>
  <c r="L14" i="12" l="1"/>
  <c r="E68" i="10"/>
  <c r="E63" i="10"/>
  <c r="H35" i="8"/>
  <c r="H52" i="8"/>
  <c r="F37" i="8" l="1"/>
  <c r="F36" i="8"/>
  <c r="F38" i="8"/>
  <c r="N14" i="12"/>
  <c r="M14" i="12"/>
  <c r="O14" i="12"/>
  <c r="H39" i="8"/>
  <c r="H74" i="8"/>
  <c r="E74" i="10" s="1"/>
  <c r="E36" i="8" l="1"/>
  <c r="F50" i="8"/>
  <c r="F40" i="8"/>
  <c r="L15" i="12"/>
  <c r="H41" i="8"/>
  <c r="N15" i="12" l="1"/>
  <c r="O15" i="12" s="1"/>
  <c r="L16" i="12" s="1"/>
  <c r="M15" i="12"/>
  <c r="N16" i="12" l="1"/>
  <c r="O16" i="12" s="1"/>
  <c r="L17" i="12" s="1"/>
  <c r="M16" i="12"/>
  <c r="N17" i="12" l="1"/>
  <c r="M17" i="12"/>
  <c r="O17" i="12"/>
  <c r="L18" i="12" s="1"/>
  <c r="N18" i="12" l="1"/>
  <c r="O18" i="12" s="1"/>
  <c r="L19" i="12" s="1"/>
  <c r="M18" i="12"/>
  <c r="N19" i="12" l="1"/>
  <c r="O19" i="12" s="1"/>
  <c r="L20" i="12" s="1"/>
  <c r="M19" i="12"/>
  <c r="N20" i="12" l="1"/>
  <c r="O20" i="12" s="1"/>
  <c r="L21" i="12" s="1"/>
  <c r="M20" i="12"/>
  <c r="J33" i="5"/>
  <c r="J34" i="5" s="1"/>
  <c r="J37" i="5" s="1"/>
  <c r="J51" i="5" s="1"/>
  <c r="I33" i="5"/>
  <c r="I34" i="5" s="1"/>
  <c r="I37" i="5" s="1"/>
  <c r="I51" i="5" s="1"/>
  <c r="H33" i="5"/>
  <c r="H34" i="5" s="1"/>
  <c r="H37" i="5" s="1"/>
  <c r="H51" i="5" s="1"/>
  <c r="J22" i="5"/>
  <c r="I22" i="5"/>
  <c r="H22" i="5"/>
  <c r="J16" i="5"/>
  <c r="I16" i="5"/>
  <c r="H16" i="5"/>
  <c r="K21" i="5"/>
  <c r="K20" i="5"/>
  <c r="I11" i="5"/>
  <c r="J11" i="5"/>
  <c r="H11" i="5"/>
  <c r="K10" i="5"/>
  <c r="N21" i="12" l="1"/>
  <c r="O21" i="12" s="1"/>
  <c r="M21" i="12"/>
  <c r="L21" i="5"/>
  <c r="M21" i="5" s="1"/>
  <c r="N21" i="5" s="1"/>
  <c r="O21" i="5" s="1"/>
  <c r="P21" i="5" s="1"/>
  <c r="Q21" i="5" s="1"/>
  <c r="R21" i="5" s="1"/>
  <c r="S21" i="5" s="1"/>
  <c r="T21" i="5" s="1"/>
  <c r="U21" i="5" s="1"/>
  <c r="V21" i="5" s="1"/>
  <c r="W21" i="5" s="1"/>
  <c r="X21" i="5" s="1"/>
  <c r="Y21" i="5" s="1"/>
  <c r="Z21" i="5" s="1"/>
  <c r="AA21" i="5" s="1"/>
  <c r="AB21" i="5" s="1"/>
  <c r="AC21" i="5" s="1"/>
  <c r="AD21" i="5" s="1"/>
  <c r="AE21" i="5" s="1"/>
  <c r="AF21" i="5" s="1"/>
  <c r="AG21" i="5" s="1"/>
  <c r="AH21" i="5" s="1"/>
  <c r="AI21" i="5" s="1"/>
  <c r="AJ21" i="5" s="1"/>
  <c r="AK21" i="5" s="1"/>
  <c r="AL21" i="5" s="1"/>
  <c r="AM21" i="5" s="1"/>
  <c r="AN21" i="5" s="1"/>
  <c r="L20" i="5"/>
  <c r="M20" i="5" s="1"/>
  <c r="N20" i="5" s="1"/>
  <c r="O20" i="5" s="1"/>
  <c r="P20" i="5" s="1"/>
  <c r="Q20" i="5" s="1"/>
  <c r="R20" i="5" s="1"/>
  <c r="S20" i="5" s="1"/>
  <c r="T20" i="5" s="1"/>
  <c r="U20" i="5" s="1"/>
  <c r="V20" i="5" s="1"/>
  <c r="W20" i="5" s="1"/>
  <c r="X20" i="5" s="1"/>
  <c r="Y20" i="5" s="1"/>
  <c r="Z20" i="5" s="1"/>
  <c r="AA20" i="5" s="1"/>
  <c r="C20" i="5"/>
  <c r="E18" i="5"/>
  <c r="E19" i="5"/>
  <c r="K19" i="5" s="1"/>
  <c r="L10" i="5"/>
  <c r="K31" i="5"/>
  <c r="K30" i="5"/>
  <c r="K29" i="5"/>
  <c r="J23" i="3"/>
  <c r="J19" i="3"/>
  <c r="K12" i="5" s="1"/>
  <c r="J9" i="3"/>
  <c r="J8" i="3"/>
  <c r="J11" i="3" l="1"/>
  <c r="L22" i="12"/>
  <c r="P10" i="12"/>
  <c r="Q10" i="12" s="1"/>
  <c r="L30" i="5"/>
  <c r="M30" i="5" s="1"/>
  <c r="N30" i="5" s="1"/>
  <c r="O30" i="5" s="1"/>
  <c r="P30" i="5" s="1"/>
  <c r="Q30" i="5" s="1"/>
  <c r="R30" i="5" s="1"/>
  <c r="S30" i="5" s="1"/>
  <c r="T30" i="5" s="1"/>
  <c r="U30" i="5" s="1"/>
  <c r="V30" i="5" s="1"/>
  <c r="W30" i="5" s="1"/>
  <c r="X30" i="5" s="1"/>
  <c r="Y30" i="5" s="1"/>
  <c r="Z30" i="5" s="1"/>
  <c r="AA30" i="5" s="1"/>
  <c r="AB30" i="5" s="1"/>
  <c r="AC30" i="5" s="1"/>
  <c r="AD30" i="5" s="1"/>
  <c r="AE30" i="5" s="1"/>
  <c r="AF30" i="5" s="1"/>
  <c r="AG30" i="5" s="1"/>
  <c r="AH30" i="5" s="1"/>
  <c r="AI30" i="5" s="1"/>
  <c r="AJ30" i="5" s="1"/>
  <c r="AK30" i="5" s="1"/>
  <c r="AL30" i="5" s="1"/>
  <c r="AM30" i="5" s="1"/>
  <c r="AN30" i="5" s="1"/>
  <c r="L29" i="5"/>
  <c r="M29" i="5" s="1"/>
  <c r="N29" i="5" s="1"/>
  <c r="O29" i="5" s="1"/>
  <c r="P29" i="5" s="1"/>
  <c r="Q29" i="5" s="1"/>
  <c r="R29" i="5" s="1"/>
  <c r="S29" i="5" s="1"/>
  <c r="T29" i="5" s="1"/>
  <c r="U29" i="5" s="1"/>
  <c r="V29" i="5" s="1"/>
  <c r="W29" i="5" s="1"/>
  <c r="X29" i="5" s="1"/>
  <c r="Y29" i="5" s="1"/>
  <c r="Z29" i="5" s="1"/>
  <c r="AA29" i="5" s="1"/>
  <c r="AB29" i="5" s="1"/>
  <c r="AC29" i="5" s="1"/>
  <c r="AD29" i="5" s="1"/>
  <c r="AE29" i="5" s="1"/>
  <c r="AF29" i="5" s="1"/>
  <c r="AG29" i="5" s="1"/>
  <c r="AH29" i="5" s="1"/>
  <c r="AI29" i="5" s="1"/>
  <c r="AJ29" i="5" s="1"/>
  <c r="AK29" i="5" s="1"/>
  <c r="AL29" i="5" s="1"/>
  <c r="AM29" i="5" s="1"/>
  <c r="AN29" i="5" s="1"/>
  <c r="L31" i="5"/>
  <c r="M31" i="5" s="1"/>
  <c r="N31" i="5" s="1"/>
  <c r="O31" i="5" s="1"/>
  <c r="P31" i="5" s="1"/>
  <c r="Q31" i="5" s="1"/>
  <c r="R31" i="5" s="1"/>
  <c r="S31" i="5" s="1"/>
  <c r="T31" i="5" s="1"/>
  <c r="U31" i="5" s="1"/>
  <c r="V31" i="5" s="1"/>
  <c r="W31" i="5" s="1"/>
  <c r="X31" i="5" s="1"/>
  <c r="Y31" i="5" s="1"/>
  <c r="Z31" i="5" s="1"/>
  <c r="AA31" i="5" s="1"/>
  <c r="AB31" i="5" s="1"/>
  <c r="AC31" i="5" s="1"/>
  <c r="AD31" i="5" s="1"/>
  <c r="AE31" i="5" s="1"/>
  <c r="AF31" i="5" s="1"/>
  <c r="AG31" i="5" s="1"/>
  <c r="AH31" i="5" s="1"/>
  <c r="AI31" i="5" s="1"/>
  <c r="AJ31" i="5" s="1"/>
  <c r="AK31" i="5" s="1"/>
  <c r="AL31" i="5" s="1"/>
  <c r="AM31" i="5" s="1"/>
  <c r="AN31" i="5" s="1"/>
  <c r="M10" i="5"/>
  <c r="L19" i="5"/>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M35" i="5"/>
  <c r="N35" i="5" s="1"/>
  <c r="O35" i="5" s="1"/>
  <c r="P35" i="5" s="1"/>
  <c r="Q35" i="5" s="1"/>
  <c r="R35" i="5" s="1"/>
  <c r="S35" i="5" s="1"/>
  <c r="T35" i="5" s="1"/>
  <c r="U35" i="5" s="1"/>
  <c r="V35" i="5" s="1"/>
  <c r="W35" i="5" s="1"/>
  <c r="X35" i="5" s="1"/>
  <c r="Y35" i="5" s="1"/>
  <c r="Z35" i="5" s="1"/>
  <c r="AA35" i="5" s="1"/>
  <c r="AB35" i="5" s="1"/>
  <c r="AC35" i="5" s="1"/>
  <c r="AD35" i="5" s="1"/>
  <c r="AE35" i="5" s="1"/>
  <c r="AF35" i="5" s="1"/>
  <c r="AG35" i="5" s="1"/>
  <c r="AH35" i="5" s="1"/>
  <c r="AI35" i="5" s="1"/>
  <c r="AJ35" i="5" s="1"/>
  <c r="AK35" i="5" s="1"/>
  <c r="AL35" i="5" s="1"/>
  <c r="AM35" i="5" s="1"/>
  <c r="AN35" i="5" s="1"/>
  <c r="K16" i="5"/>
  <c r="L12" i="5"/>
  <c r="AB20" i="5"/>
  <c r="K9" i="5"/>
  <c r="K18" i="5" s="1"/>
  <c r="J60" i="3"/>
  <c r="K28" i="5" s="1"/>
  <c r="L28" i="5" s="1"/>
  <c r="M28" i="5" s="1"/>
  <c r="N28" i="5" s="1"/>
  <c r="O28" i="5" s="1"/>
  <c r="P28" i="5" s="1"/>
  <c r="Q28" i="5" s="1"/>
  <c r="R28" i="5" s="1"/>
  <c r="S28" i="5" s="1"/>
  <c r="T28" i="5" s="1"/>
  <c r="U28" i="5" s="1"/>
  <c r="V28" i="5" s="1"/>
  <c r="W28" i="5" s="1"/>
  <c r="X28" i="5" s="1"/>
  <c r="Y28" i="5" s="1"/>
  <c r="Z28" i="5" s="1"/>
  <c r="AA28" i="5" s="1"/>
  <c r="AB28" i="5" s="1"/>
  <c r="AC28" i="5" s="1"/>
  <c r="AD28" i="5" s="1"/>
  <c r="AE28" i="5" s="1"/>
  <c r="AF28" i="5" s="1"/>
  <c r="AG28" i="5" s="1"/>
  <c r="AH28" i="5" s="1"/>
  <c r="AI28" i="5" s="1"/>
  <c r="AJ28" i="5" s="1"/>
  <c r="AK28" i="5" s="1"/>
  <c r="AL28" i="5" s="1"/>
  <c r="AM28" i="5" s="1"/>
  <c r="AN28" i="5" s="1"/>
  <c r="J22" i="3"/>
  <c r="K27" i="5"/>
  <c r="L27" i="5" s="1"/>
  <c r="M27" i="5" s="1"/>
  <c r="N27" i="5" s="1"/>
  <c r="O27" i="5" s="1"/>
  <c r="P27" i="5" s="1"/>
  <c r="Q27" i="5" s="1"/>
  <c r="R27" i="5" s="1"/>
  <c r="S27" i="5" s="1"/>
  <c r="T27" i="5" s="1"/>
  <c r="U27" i="5" s="1"/>
  <c r="V27" i="5" s="1"/>
  <c r="W27" i="5" s="1"/>
  <c r="X27" i="5" s="1"/>
  <c r="Y27" i="5" s="1"/>
  <c r="Z27" i="5" s="1"/>
  <c r="AA27" i="5" s="1"/>
  <c r="AB27" i="5" s="1"/>
  <c r="AC27" i="5" s="1"/>
  <c r="AD27" i="5" s="1"/>
  <c r="AE27" i="5" s="1"/>
  <c r="AF27" i="5" s="1"/>
  <c r="AG27" i="5" s="1"/>
  <c r="AH27" i="5" s="1"/>
  <c r="AI27" i="5" s="1"/>
  <c r="AJ27" i="5" s="1"/>
  <c r="AK27" i="5" s="1"/>
  <c r="AL27" i="5" s="1"/>
  <c r="AM27" i="5" s="1"/>
  <c r="AN27" i="5" s="1"/>
  <c r="N22" i="12" l="1"/>
  <c r="M22" i="12"/>
  <c r="O22" i="12"/>
  <c r="L9" i="5"/>
  <c r="M9" i="5" s="1"/>
  <c r="N10" i="5"/>
  <c r="M19" i="5"/>
  <c r="M12" i="5"/>
  <c r="L16" i="5"/>
  <c r="AC20" i="5"/>
  <c r="L23" i="12" l="1"/>
  <c r="L18" i="5"/>
  <c r="O10" i="5"/>
  <c r="N19" i="5"/>
  <c r="B34" i="1"/>
  <c r="B35" i="1"/>
  <c r="N12" i="5"/>
  <c r="M16" i="5"/>
  <c r="AD20" i="5"/>
  <c r="M18" i="5"/>
  <c r="N9" i="5"/>
  <c r="H25" i="16" l="1"/>
  <c r="H24" i="16"/>
  <c r="N23" i="12"/>
  <c r="M23" i="12"/>
  <c r="O23" i="12"/>
  <c r="B33" i="1"/>
  <c r="P10" i="5"/>
  <c r="O19" i="5"/>
  <c r="B31" i="1"/>
  <c r="B32" i="1"/>
  <c r="O12" i="5"/>
  <c r="N16" i="5"/>
  <c r="AE20" i="5"/>
  <c r="O9" i="5"/>
  <c r="N18" i="5"/>
  <c r="H22" i="16" l="1"/>
  <c r="H21" i="16"/>
  <c r="C31" i="1"/>
  <c r="H23" i="16"/>
  <c r="C33" i="1"/>
  <c r="L24" i="12"/>
  <c r="Q10" i="5"/>
  <c r="P19" i="5"/>
  <c r="B36" i="1"/>
  <c r="C32" i="1" s="1"/>
  <c r="P12" i="5"/>
  <c r="O16" i="5"/>
  <c r="AF20" i="5"/>
  <c r="P9" i="5"/>
  <c r="O18" i="5"/>
  <c r="H21" i="10" l="1"/>
  <c r="H29" i="10"/>
  <c r="H6" i="10"/>
  <c r="I110" i="8"/>
  <c r="I92" i="8"/>
  <c r="I100" i="8"/>
  <c r="I53" i="8"/>
  <c r="I61" i="8"/>
  <c r="I69" i="8"/>
  <c r="I46" i="8"/>
  <c r="I29" i="8"/>
  <c r="I21" i="8"/>
  <c r="I7" i="8"/>
  <c r="I6" i="8"/>
  <c r="K70" i="3"/>
  <c r="I90" i="8"/>
  <c r="I28" i="8"/>
  <c r="H22" i="10"/>
  <c r="H30" i="10"/>
  <c r="I93" i="8"/>
  <c r="I101" i="8"/>
  <c r="I77" i="8"/>
  <c r="I54" i="8"/>
  <c r="I62" i="8"/>
  <c r="I70" i="8"/>
  <c r="I47" i="8"/>
  <c r="I40" i="8"/>
  <c r="I30" i="8"/>
  <c r="I22" i="8"/>
  <c r="I8" i="8"/>
  <c r="J69" i="3"/>
  <c r="K32" i="5" s="1"/>
  <c r="L32" i="5" s="1"/>
  <c r="M32" i="5" s="1"/>
  <c r="N32" i="5" s="1"/>
  <c r="O32" i="5" s="1"/>
  <c r="P32" i="5" s="1"/>
  <c r="Q32" i="5" s="1"/>
  <c r="R32" i="5" s="1"/>
  <c r="S32" i="5" s="1"/>
  <c r="T32" i="5" s="1"/>
  <c r="U32" i="5" s="1"/>
  <c r="V32" i="5" s="1"/>
  <c r="W32" i="5" s="1"/>
  <c r="X32" i="5" s="1"/>
  <c r="Y32" i="5" s="1"/>
  <c r="Z32" i="5" s="1"/>
  <c r="AA32" i="5" s="1"/>
  <c r="AB32" i="5" s="1"/>
  <c r="AC32" i="5" s="1"/>
  <c r="AD32" i="5" s="1"/>
  <c r="AE32" i="5" s="1"/>
  <c r="AF32" i="5" s="1"/>
  <c r="AG32" i="5" s="1"/>
  <c r="AH32" i="5" s="1"/>
  <c r="AI32" i="5" s="1"/>
  <c r="AJ32" i="5" s="1"/>
  <c r="AK32" i="5" s="1"/>
  <c r="AL32" i="5" s="1"/>
  <c r="AM32" i="5" s="1"/>
  <c r="AN32" i="5" s="1"/>
  <c r="H23" i="10"/>
  <c r="H31" i="10"/>
  <c r="I118" i="8"/>
  <c r="I85" i="8"/>
  <c r="I94" i="8"/>
  <c r="I102" i="8"/>
  <c r="I78" i="8"/>
  <c r="I55" i="8"/>
  <c r="I63" i="8"/>
  <c r="I71" i="8"/>
  <c r="I43" i="8"/>
  <c r="I38" i="8"/>
  <c r="I31" i="8"/>
  <c r="I23" i="8"/>
  <c r="I89" i="8"/>
  <c r="K79" i="3"/>
  <c r="I99" i="8"/>
  <c r="H24" i="10"/>
  <c r="I86" i="8"/>
  <c r="I95" i="8"/>
  <c r="I103" i="8"/>
  <c r="I79" i="8"/>
  <c r="I56" i="8"/>
  <c r="I64" i="8"/>
  <c r="I72" i="8"/>
  <c r="I37" i="8"/>
  <c r="I32" i="8"/>
  <c r="I24" i="8"/>
  <c r="I10" i="8"/>
  <c r="I113" i="8"/>
  <c r="I114" i="8"/>
  <c r="I45" i="8"/>
  <c r="H17" i="10"/>
  <c r="H25" i="10"/>
  <c r="H7" i="10"/>
  <c r="I111" i="8"/>
  <c r="I87" i="8"/>
  <c r="I96" i="8"/>
  <c r="I104" i="8"/>
  <c r="I80" i="8"/>
  <c r="I57" i="8"/>
  <c r="I65" i="8"/>
  <c r="I73" i="8"/>
  <c r="I36" i="8"/>
  <c r="I33" i="8"/>
  <c r="I11" i="8"/>
  <c r="H27" i="10"/>
  <c r="I98" i="8"/>
  <c r="I59" i="8"/>
  <c r="I44" i="8"/>
  <c r="H28" i="10"/>
  <c r="I68" i="8"/>
  <c r="I14" i="8"/>
  <c r="H18" i="10"/>
  <c r="H26" i="10"/>
  <c r="H8" i="10"/>
  <c r="I112" i="8"/>
  <c r="I88" i="8"/>
  <c r="I97" i="8"/>
  <c r="I105" i="8"/>
  <c r="I76" i="8"/>
  <c r="I58" i="8"/>
  <c r="I66" i="8"/>
  <c r="I27" i="8"/>
  <c r="I34" i="8" s="1"/>
  <c r="I18" i="8"/>
  <c r="I12" i="8"/>
  <c r="H19" i="10"/>
  <c r="I106" i="8"/>
  <c r="I67" i="8"/>
  <c r="I19" i="8"/>
  <c r="I13" i="8"/>
  <c r="H10" i="10"/>
  <c r="I84" i="8"/>
  <c r="I60" i="8"/>
  <c r="I20" i="8"/>
  <c r="K78" i="3"/>
  <c r="H9" i="10"/>
  <c r="H20" i="10"/>
  <c r="H11" i="10"/>
  <c r="I9" i="8"/>
  <c r="C30" i="1"/>
  <c r="H16" i="10"/>
  <c r="G29" i="1"/>
  <c r="I51" i="8"/>
  <c r="I52" i="8"/>
  <c r="C35" i="1"/>
  <c r="C34" i="1"/>
  <c r="N24" i="12"/>
  <c r="O24" i="12" s="1"/>
  <c r="M24" i="12"/>
  <c r="K68" i="3"/>
  <c r="K49" i="3"/>
  <c r="K58" i="3"/>
  <c r="K12" i="3"/>
  <c r="K20" i="3"/>
  <c r="K7" i="3"/>
  <c r="K34" i="3"/>
  <c r="K42" i="3"/>
  <c r="K50" i="3"/>
  <c r="K13" i="3"/>
  <c r="K59" i="3"/>
  <c r="K35" i="3"/>
  <c r="K43" i="3"/>
  <c r="K9" i="3"/>
  <c r="K65" i="3"/>
  <c r="K36" i="3"/>
  <c r="K44" i="3"/>
  <c r="K52" i="3"/>
  <c r="K61" i="3"/>
  <c r="K15" i="3"/>
  <c r="K23" i="3"/>
  <c r="K10" i="3"/>
  <c r="K37" i="3"/>
  <c r="K45" i="3"/>
  <c r="K53" i="3"/>
  <c r="K62" i="3"/>
  <c r="K16" i="3"/>
  <c r="K24" i="3"/>
  <c r="K6" i="3"/>
  <c r="K38" i="3"/>
  <c r="K46" i="3"/>
  <c r="K54" i="3"/>
  <c r="K17" i="3"/>
  <c r="K25" i="3"/>
  <c r="K63" i="3"/>
  <c r="K39" i="3"/>
  <c r="K47" i="3"/>
  <c r="K56" i="3"/>
  <c r="K32" i="3"/>
  <c r="K18" i="3"/>
  <c r="K27" i="3"/>
  <c r="K40" i="3"/>
  <c r="K48" i="3"/>
  <c r="K57" i="3"/>
  <c r="K11" i="3"/>
  <c r="K19" i="3"/>
  <c r="K51" i="3"/>
  <c r="K64" i="3"/>
  <c r="K22" i="3"/>
  <c r="K8" i="3"/>
  <c r="K14" i="3"/>
  <c r="L14" i="3"/>
  <c r="L79" i="3"/>
  <c r="L78" i="3"/>
  <c r="L54" i="3"/>
  <c r="L53" i="3"/>
  <c r="L22" i="3"/>
  <c r="L59" i="3"/>
  <c r="R10" i="5"/>
  <c r="Q19" i="5"/>
  <c r="L36" i="3"/>
  <c r="L57" i="3"/>
  <c r="L23" i="3"/>
  <c r="L7" i="3"/>
  <c r="L9" i="3"/>
  <c r="L49" i="3"/>
  <c r="L44" i="3"/>
  <c r="L47" i="3"/>
  <c r="L62" i="3"/>
  <c r="L50" i="3"/>
  <c r="L64" i="3"/>
  <c r="L45" i="3"/>
  <c r="L13" i="3"/>
  <c r="L18" i="3"/>
  <c r="L70" i="3"/>
  <c r="L32" i="3"/>
  <c r="L39" i="3"/>
  <c r="L8" i="3"/>
  <c r="L68" i="3"/>
  <c r="L16" i="3"/>
  <c r="L15" i="3"/>
  <c r="L58" i="3"/>
  <c r="L43" i="3"/>
  <c r="L38" i="3"/>
  <c r="L40" i="3"/>
  <c r="L37" i="3"/>
  <c r="L46" i="3"/>
  <c r="L51" i="3"/>
  <c r="L52" i="3"/>
  <c r="L10" i="3"/>
  <c r="L24" i="3"/>
  <c r="L48" i="3"/>
  <c r="L17" i="3"/>
  <c r="L25" i="3"/>
  <c r="Q12" i="5"/>
  <c r="P16" i="5"/>
  <c r="AG20" i="5"/>
  <c r="Q9" i="5"/>
  <c r="P18" i="5"/>
  <c r="I15" i="8" l="1"/>
  <c r="K60" i="3"/>
  <c r="I74" i="8"/>
  <c r="C36" i="1"/>
  <c r="I25" i="8"/>
  <c r="I35" i="8" s="1"/>
  <c r="K71" i="3"/>
  <c r="K55" i="3"/>
  <c r="L80" i="3"/>
  <c r="K80" i="3"/>
  <c r="J71" i="3"/>
  <c r="L69" i="3"/>
  <c r="L71" i="3" s="1"/>
  <c r="L25" i="12"/>
  <c r="K8" i="5"/>
  <c r="I115" i="8"/>
  <c r="I81" i="8"/>
  <c r="I48" i="8"/>
  <c r="S10" i="5"/>
  <c r="R19" i="5"/>
  <c r="L60" i="3"/>
  <c r="L55" i="3"/>
  <c r="L19" i="3"/>
  <c r="R12" i="5"/>
  <c r="Q16" i="5"/>
  <c r="AH20" i="5"/>
  <c r="R9" i="5"/>
  <c r="R18" i="5" s="1"/>
  <c r="Q18" i="5"/>
  <c r="J21" i="3"/>
  <c r="K21" i="3" s="1"/>
  <c r="L6" i="3"/>
  <c r="L11" i="3" s="1"/>
  <c r="K11" i="5" l="1"/>
  <c r="K17" i="5"/>
  <c r="K22" i="5" s="1"/>
  <c r="N25" i="12"/>
  <c r="O25" i="12" s="1"/>
  <c r="M25" i="12"/>
  <c r="L8" i="5"/>
  <c r="I39" i="8"/>
  <c r="I41" i="8" s="1"/>
  <c r="S19" i="5"/>
  <c r="T10" i="5"/>
  <c r="S12" i="5"/>
  <c r="R16" i="5"/>
  <c r="AI20" i="5"/>
  <c r="S9" i="5"/>
  <c r="L21" i="3"/>
  <c r="L26" i="3" s="1"/>
  <c r="L28" i="3" s="1"/>
  <c r="J26" i="3"/>
  <c r="J28" i="3" s="1"/>
  <c r="K23" i="5" l="1"/>
  <c r="M8" i="5"/>
  <c r="M17" i="5" s="1"/>
  <c r="L17" i="5"/>
  <c r="G35" i="3"/>
  <c r="J33" i="3" s="1"/>
  <c r="H34" i="3"/>
  <c r="K26" i="3"/>
  <c r="L11" i="5"/>
  <c r="L22" i="5" s="1"/>
  <c r="L23" i="5" s="1"/>
  <c r="L26" i="12"/>
  <c r="T19" i="5"/>
  <c r="U10" i="5"/>
  <c r="T12" i="5"/>
  <c r="S16" i="5"/>
  <c r="AJ20" i="5"/>
  <c r="N8" i="5"/>
  <c r="N17" i="5" s="1"/>
  <c r="M11" i="5"/>
  <c r="T9" i="5"/>
  <c r="S18" i="5"/>
  <c r="N26" i="12" l="1"/>
  <c r="M26" i="12"/>
  <c r="K28" i="3"/>
  <c r="K33" i="3"/>
  <c r="K41" i="3" s="1"/>
  <c r="K66" i="3" s="1"/>
  <c r="K73" i="3" s="1"/>
  <c r="J41" i="3"/>
  <c r="J66" i="3" s="1"/>
  <c r="E25" i="5"/>
  <c r="O26" i="12"/>
  <c r="K25" i="5"/>
  <c r="L25" i="5" s="1"/>
  <c r="M22" i="5"/>
  <c r="M23" i="5" s="1"/>
  <c r="U19" i="5"/>
  <c r="V10" i="5"/>
  <c r="U12" i="5"/>
  <c r="T16" i="5"/>
  <c r="AK20" i="5"/>
  <c r="U9" i="5"/>
  <c r="T18" i="5"/>
  <c r="O8" i="5"/>
  <c r="O17" i="5" s="1"/>
  <c r="N11" i="5"/>
  <c r="L33" i="3"/>
  <c r="L41" i="3" s="1"/>
  <c r="L66" i="3" s="1"/>
  <c r="L73" i="3" s="1"/>
  <c r="L76" i="3" s="1"/>
  <c r="K76" i="3" l="1"/>
  <c r="K84" i="3"/>
  <c r="J84" i="3" s="1"/>
  <c r="L27" i="12"/>
  <c r="N22" i="5"/>
  <c r="N23" i="5" s="1"/>
  <c r="W10" i="5"/>
  <c r="V19" i="5"/>
  <c r="V12" i="5"/>
  <c r="U16" i="5"/>
  <c r="AL20" i="5"/>
  <c r="V9" i="5"/>
  <c r="U18" i="5"/>
  <c r="K26" i="5"/>
  <c r="P8" i="5"/>
  <c r="P17" i="5" s="1"/>
  <c r="O11" i="5"/>
  <c r="M25" i="5"/>
  <c r="N27" i="12" l="1"/>
  <c r="M27" i="12"/>
  <c r="J73" i="3"/>
  <c r="J76" i="3" s="1"/>
  <c r="K85" i="3"/>
  <c r="J85" i="3" s="1"/>
  <c r="O27" i="12"/>
  <c r="L28" i="12" s="1"/>
  <c r="O22" i="5"/>
  <c r="O23" i="5" s="1"/>
  <c r="X10" i="5"/>
  <c r="W19" i="5"/>
  <c r="W12" i="5"/>
  <c r="V16" i="5"/>
  <c r="AM20" i="5"/>
  <c r="L26" i="5"/>
  <c r="L33" i="5" s="1"/>
  <c r="L34" i="5" s="1"/>
  <c r="K33" i="5"/>
  <c r="N25" i="5"/>
  <c r="Q8" i="5"/>
  <c r="Q17" i="5" s="1"/>
  <c r="P11" i="5"/>
  <c r="W9" i="5"/>
  <c r="V18" i="5"/>
  <c r="L37" i="5" l="1"/>
  <c r="N28" i="12"/>
  <c r="O28" i="12" s="1"/>
  <c r="L29" i="12" s="1"/>
  <c r="M28" i="12"/>
  <c r="K83" i="3"/>
  <c r="J83" i="3" s="1"/>
  <c r="K34" i="5"/>
  <c r="P22" i="5"/>
  <c r="P23" i="5" s="1"/>
  <c r="Y10" i="5"/>
  <c r="X19" i="5"/>
  <c r="X12" i="5"/>
  <c r="W16" i="5"/>
  <c r="AN20" i="5"/>
  <c r="O25" i="5"/>
  <c r="X9" i="5"/>
  <c r="W18" i="5"/>
  <c r="R8" i="5"/>
  <c r="R17" i="5" s="1"/>
  <c r="Q11" i="5"/>
  <c r="M26" i="5"/>
  <c r="J6" i="11" l="1"/>
  <c r="J8" i="11" s="1"/>
  <c r="J19" i="11" s="1"/>
  <c r="J21" i="11" s="1"/>
  <c r="N29" i="12"/>
  <c r="O29" i="12" s="1"/>
  <c r="L30" i="12" s="1"/>
  <c r="M29" i="12"/>
  <c r="K37" i="5"/>
  <c r="Q22" i="5"/>
  <c r="Q23" i="5" s="1"/>
  <c r="Y19" i="5"/>
  <c r="Z10" i="5"/>
  <c r="Y12" i="5"/>
  <c r="X16" i="5"/>
  <c r="N26" i="5"/>
  <c r="M33" i="5"/>
  <c r="M34" i="5" s="1"/>
  <c r="Y9" i="5"/>
  <c r="X18" i="5"/>
  <c r="S8" i="5"/>
  <c r="S17" i="5" s="1"/>
  <c r="R11" i="5"/>
  <c r="P25" i="5"/>
  <c r="N30" i="12" l="1"/>
  <c r="O30" i="12" s="1"/>
  <c r="L31" i="12" s="1"/>
  <c r="M30" i="12"/>
  <c r="M37" i="5"/>
  <c r="R22" i="5"/>
  <c r="R23" i="5" s="1"/>
  <c r="AA10" i="5"/>
  <c r="Z19" i="5"/>
  <c r="Y18" i="5"/>
  <c r="Z9" i="5"/>
  <c r="Z12" i="5"/>
  <c r="Y16" i="5"/>
  <c r="Q25" i="5"/>
  <c r="T8" i="5"/>
  <c r="T17" i="5" s="1"/>
  <c r="S11" i="5"/>
  <c r="O26" i="5"/>
  <c r="N33" i="5"/>
  <c r="N34" i="5" s="1"/>
  <c r="N31" i="12" l="1"/>
  <c r="O31" i="12" s="1"/>
  <c r="L32" i="12" s="1"/>
  <c r="M31" i="12"/>
  <c r="N37" i="5"/>
  <c r="S22" i="5"/>
  <c r="S23" i="5" s="1"/>
  <c r="AA19" i="5"/>
  <c r="AB10" i="5"/>
  <c r="AA9" i="5"/>
  <c r="Z18" i="5"/>
  <c r="AA12" i="5"/>
  <c r="Z16" i="5"/>
  <c r="U8" i="5"/>
  <c r="U17" i="5" s="1"/>
  <c r="T11" i="5"/>
  <c r="P26" i="5"/>
  <c r="O33" i="5"/>
  <c r="O34" i="5" s="1"/>
  <c r="R25" i="5"/>
  <c r="N32" i="12" l="1"/>
  <c r="O32" i="12" s="1"/>
  <c r="L33" i="12" s="1"/>
  <c r="M32" i="12"/>
  <c r="O37" i="5"/>
  <c r="T22" i="5"/>
  <c r="T23" i="5" s="1"/>
  <c r="AC10" i="5"/>
  <c r="AB19" i="5"/>
  <c r="AB9" i="5"/>
  <c r="AA18" i="5"/>
  <c r="AA16" i="5"/>
  <c r="AB12" i="5"/>
  <c r="Q26" i="5"/>
  <c r="P33" i="5"/>
  <c r="P34" i="5" s="1"/>
  <c r="S25" i="5"/>
  <c r="V8" i="5"/>
  <c r="V17" i="5" s="1"/>
  <c r="U11" i="5"/>
  <c r="N33" i="12" l="1"/>
  <c r="O33" i="12" s="1"/>
  <c r="M33" i="12"/>
  <c r="P37" i="5"/>
  <c r="U22" i="5"/>
  <c r="U23" i="5" s="1"/>
  <c r="AD10" i="5"/>
  <c r="AC19" i="5"/>
  <c r="AC9" i="5"/>
  <c r="AB18" i="5"/>
  <c r="AC12" i="5"/>
  <c r="AB16" i="5"/>
  <c r="T25" i="5"/>
  <c r="W8" i="5"/>
  <c r="W17" i="5" s="1"/>
  <c r="V11" i="5"/>
  <c r="R26" i="5"/>
  <c r="Q33" i="5"/>
  <c r="Q34" i="5" s="1"/>
  <c r="Q37" i="5" l="1"/>
  <c r="L34" i="12"/>
  <c r="P22" i="12"/>
  <c r="Q22" i="12" s="1"/>
  <c r="V22" i="5"/>
  <c r="V23" i="5" s="1"/>
  <c r="AD19" i="5"/>
  <c r="AE10" i="5"/>
  <c r="AC18" i="5"/>
  <c r="AD9" i="5"/>
  <c r="AD12" i="5"/>
  <c r="AC16" i="5"/>
  <c r="X8" i="5"/>
  <c r="X17" i="5" s="1"/>
  <c r="W11" i="5"/>
  <c r="S26" i="5"/>
  <c r="R33" i="5"/>
  <c r="R34" i="5" s="1"/>
  <c r="U25" i="5"/>
  <c r="N34" i="12" l="1"/>
  <c r="M34" i="12"/>
  <c r="R37" i="5"/>
  <c r="O34" i="12"/>
  <c r="W22" i="5"/>
  <c r="W23" i="5" s="1"/>
  <c r="AF10" i="5"/>
  <c r="AE19" i="5"/>
  <c r="AE9" i="5"/>
  <c r="AD18" i="5"/>
  <c r="AE12" i="5"/>
  <c r="AD16" i="5"/>
  <c r="T26" i="5"/>
  <c r="S33" i="5"/>
  <c r="S34" i="5" s="1"/>
  <c r="V25" i="5"/>
  <c r="Y8" i="5"/>
  <c r="Y17" i="5" s="1"/>
  <c r="X11" i="5"/>
  <c r="S37" i="5" l="1"/>
  <c r="L35" i="12"/>
  <c r="X22" i="5"/>
  <c r="X23" i="5" s="1"/>
  <c r="AG10" i="5"/>
  <c r="AF19" i="5"/>
  <c r="Y11" i="5"/>
  <c r="Z8" i="5"/>
  <c r="AF9" i="5"/>
  <c r="AE18" i="5"/>
  <c r="AE16" i="5"/>
  <c r="AF12" i="5"/>
  <c r="W25" i="5"/>
  <c r="U26" i="5"/>
  <c r="T33" i="5"/>
  <c r="T34" i="5" s="1"/>
  <c r="N35" i="12" l="1"/>
  <c r="M35" i="12"/>
  <c r="T37" i="5"/>
  <c r="O35" i="12"/>
  <c r="Y22" i="5"/>
  <c r="Y23" i="5" s="1"/>
  <c r="AH10" i="5"/>
  <c r="AG19" i="5"/>
  <c r="AA8" i="5"/>
  <c r="Z11" i="5"/>
  <c r="AG9" i="5"/>
  <c r="AF18" i="5"/>
  <c r="AF16" i="5"/>
  <c r="AG12" i="5"/>
  <c r="V26" i="5"/>
  <c r="U33" i="5"/>
  <c r="U34" i="5" s="1"/>
  <c r="X25" i="5"/>
  <c r="U37" i="5" l="1"/>
  <c r="L36" i="12"/>
  <c r="Z17" i="5"/>
  <c r="Z22" i="5" s="1"/>
  <c r="Z23" i="5" s="1"/>
  <c r="AH19" i="5"/>
  <c r="AI10" i="5"/>
  <c r="AB8" i="5"/>
  <c r="AA11" i="5"/>
  <c r="AG18" i="5"/>
  <c r="AH9" i="5"/>
  <c r="AH12" i="5"/>
  <c r="AG16" i="5"/>
  <c r="Y25" i="5"/>
  <c r="Z25" i="5" s="1"/>
  <c r="W26" i="5"/>
  <c r="V33" i="5"/>
  <c r="V34" i="5" s="1"/>
  <c r="N36" i="12" l="1"/>
  <c r="M36" i="12"/>
  <c r="V37" i="5"/>
  <c r="O36" i="12"/>
  <c r="AA17" i="5"/>
  <c r="AA22" i="5" s="1"/>
  <c r="AA23" i="5" s="1"/>
  <c r="AI19" i="5"/>
  <c r="AJ10" i="5"/>
  <c r="AC8" i="5"/>
  <c r="AB11" i="5"/>
  <c r="AI9" i="5"/>
  <c r="AH18" i="5"/>
  <c r="AI12" i="5"/>
  <c r="AH16" i="5"/>
  <c r="AA25" i="5"/>
  <c r="X26" i="5"/>
  <c r="W33" i="5"/>
  <c r="W34" i="5" s="1"/>
  <c r="W37" i="5" l="1"/>
  <c r="L37" i="12"/>
  <c r="AB17" i="5"/>
  <c r="AB22" i="5" s="1"/>
  <c r="AB23" i="5" s="1"/>
  <c r="AK10" i="5"/>
  <c r="AJ19" i="5"/>
  <c r="AD8" i="5"/>
  <c r="AC11" i="5"/>
  <c r="AJ9" i="5"/>
  <c r="AI18" i="5"/>
  <c r="AI16" i="5"/>
  <c r="AJ12" i="5"/>
  <c r="AB25" i="5"/>
  <c r="Y26" i="5"/>
  <c r="X33" i="5"/>
  <c r="X34" i="5" s="1"/>
  <c r="N37" i="12" l="1"/>
  <c r="M37" i="12"/>
  <c r="X37" i="5"/>
  <c r="O37" i="12"/>
  <c r="AC17" i="5"/>
  <c r="AC22" i="5" s="1"/>
  <c r="AC23" i="5" s="1"/>
  <c r="AK19" i="5"/>
  <c r="AL10" i="5"/>
  <c r="AE8" i="5"/>
  <c r="AD11" i="5"/>
  <c r="AK9" i="5"/>
  <c r="AJ18" i="5"/>
  <c r="AK12" i="5"/>
  <c r="AJ16" i="5"/>
  <c r="Y33" i="5"/>
  <c r="Y34" i="5" s="1"/>
  <c r="Z26" i="5"/>
  <c r="AC25" i="5"/>
  <c r="K6" i="11" l="1"/>
  <c r="L38" i="12"/>
  <c r="AD17" i="5"/>
  <c r="AD22" i="5" s="1"/>
  <c r="AD23" i="5" s="1"/>
  <c r="AL19" i="5"/>
  <c r="AM10" i="5"/>
  <c r="AF8" i="5"/>
  <c r="AE11" i="5"/>
  <c r="AK18" i="5"/>
  <c r="AL9" i="5"/>
  <c r="AL12" i="5"/>
  <c r="AK16" i="5"/>
  <c r="AD25" i="5"/>
  <c r="AA26" i="5"/>
  <c r="Z33" i="5"/>
  <c r="Z34" i="5" s="1"/>
  <c r="Y37" i="5"/>
  <c r="N38" i="12" l="1"/>
  <c r="M38" i="12"/>
  <c r="K8" i="11"/>
  <c r="K19" i="11" s="1"/>
  <c r="Z37" i="5"/>
  <c r="H107" i="8"/>
  <c r="H108" i="8" s="1"/>
  <c r="F81" i="8" s="1"/>
  <c r="E81" i="8" s="1"/>
  <c r="O38" i="12"/>
  <c r="AE17" i="5"/>
  <c r="AE22" i="5" s="1"/>
  <c r="AE23" i="5" s="1"/>
  <c r="AM19" i="5"/>
  <c r="AN10" i="5"/>
  <c r="AN19" i="5" s="1"/>
  <c r="AG8" i="5"/>
  <c r="AF11" i="5"/>
  <c r="AM9" i="5"/>
  <c r="AL18" i="5"/>
  <c r="AM12" i="5"/>
  <c r="AL16" i="5"/>
  <c r="AB26" i="5"/>
  <c r="AA33" i="5"/>
  <c r="AA34" i="5" s="1"/>
  <c r="AE25" i="5"/>
  <c r="K21" i="11" l="1"/>
  <c r="K24" i="11" s="1"/>
  <c r="K30" i="11" s="1"/>
  <c r="K31" i="11" s="1"/>
  <c r="AA37" i="5"/>
  <c r="L39" i="12"/>
  <c r="AF17" i="5"/>
  <c r="AF22" i="5" s="1"/>
  <c r="AF23" i="5" s="1"/>
  <c r="AH8" i="5"/>
  <c r="AG11" i="5"/>
  <c r="AN9" i="5"/>
  <c r="AM18" i="5"/>
  <c r="AN12" i="5"/>
  <c r="AN16" i="5" s="1"/>
  <c r="AM16" i="5"/>
  <c r="AF25" i="5"/>
  <c r="AC26" i="5"/>
  <c r="AB33" i="5"/>
  <c r="AB34" i="5" s="1"/>
  <c r="D2" i="12" l="1"/>
  <c r="G15" i="10"/>
  <c r="E46" i="10" s="1"/>
  <c r="E64" i="10" s="1"/>
  <c r="E65" i="10" s="1"/>
  <c r="N39" i="12"/>
  <c r="M39" i="12"/>
  <c r="AB37" i="5"/>
  <c r="O39" i="12"/>
  <c r="L40" i="12" s="1"/>
  <c r="I107" i="8"/>
  <c r="I108" i="8" s="1"/>
  <c r="AG17" i="5"/>
  <c r="AG22" i="5" s="1"/>
  <c r="AG23" i="5" s="1"/>
  <c r="AI8" i="5"/>
  <c r="AH11" i="5"/>
  <c r="AN18" i="5"/>
  <c r="AD26" i="5"/>
  <c r="AC33" i="5"/>
  <c r="AC34" i="5" s="1"/>
  <c r="AG25" i="5"/>
  <c r="D52" i="16" l="1"/>
  <c r="H15" i="10"/>
  <c r="N40" i="12"/>
  <c r="O40" i="12" s="1"/>
  <c r="L41" i="12" s="1"/>
  <c r="M40" i="12"/>
  <c r="AC37" i="5"/>
  <c r="H117" i="8"/>
  <c r="Q21" i="10" s="1"/>
  <c r="E76" i="10"/>
  <c r="E78" i="10" s="1"/>
  <c r="AH17" i="5"/>
  <c r="AH22" i="5" s="1"/>
  <c r="AH23" i="5" s="1"/>
  <c r="AJ8" i="5"/>
  <c r="AI11" i="5"/>
  <c r="AH25" i="5"/>
  <c r="AE26" i="5"/>
  <c r="AD33" i="5"/>
  <c r="AD34" i="5" s="1"/>
  <c r="K64" i="5" l="1"/>
  <c r="Y64" i="5"/>
  <c r="B15" i="16"/>
  <c r="B16" i="16" s="1"/>
  <c r="F118" i="8"/>
  <c r="I117" i="8"/>
  <c r="I4" i="13"/>
  <c r="H15" i="16" s="1"/>
  <c r="N41" i="12"/>
  <c r="O41" i="12" s="1"/>
  <c r="L42" i="12" s="1"/>
  <c r="M41" i="12"/>
  <c r="AD37" i="5"/>
  <c r="AI17" i="5"/>
  <c r="AI22" i="5" s="1"/>
  <c r="AI23" i="5" s="1"/>
  <c r="AK8" i="5"/>
  <c r="AJ11" i="5"/>
  <c r="AI25" i="5"/>
  <c r="AF26" i="5"/>
  <c r="AE33" i="5"/>
  <c r="AE34" i="5" s="1"/>
  <c r="N42" i="12" l="1"/>
  <c r="M42" i="12"/>
  <c r="AE37" i="5"/>
  <c r="O42" i="12"/>
  <c r="L43" i="12" s="1"/>
  <c r="AJ17" i="5"/>
  <c r="AJ22" i="5" s="1"/>
  <c r="AJ23" i="5" s="1"/>
  <c r="AL8" i="5"/>
  <c r="AK11" i="5"/>
  <c r="AG26" i="5"/>
  <c r="AF33" i="5"/>
  <c r="AF34" i="5" s="1"/>
  <c r="AJ25" i="5"/>
  <c r="N43" i="12" l="1"/>
  <c r="M43" i="12"/>
  <c r="AF37" i="5"/>
  <c r="O43" i="12"/>
  <c r="L44" i="12" s="1"/>
  <c r="AK17" i="5"/>
  <c r="AK22" i="5" s="1"/>
  <c r="AK23" i="5" s="1"/>
  <c r="AM8" i="5"/>
  <c r="AL11" i="5"/>
  <c r="AH26" i="5"/>
  <c r="AG33" i="5"/>
  <c r="AG34" i="5" s="1"/>
  <c r="AK25" i="5"/>
  <c r="N44" i="12" l="1"/>
  <c r="M44" i="12"/>
  <c r="AG37" i="5"/>
  <c r="O44" i="12"/>
  <c r="L45" i="12" s="1"/>
  <c r="AL17" i="5"/>
  <c r="AL22" i="5" s="1"/>
  <c r="AL23" i="5" s="1"/>
  <c r="AN8" i="5"/>
  <c r="AN11" i="5" s="1"/>
  <c r="AM11" i="5"/>
  <c r="AI26" i="5"/>
  <c r="AH33" i="5"/>
  <c r="AH34" i="5" s="1"/>
  <c r="AL25" i="5"/>
  <c r="N45" i="12" l="1"/>
  <c r="M45" i="12"/>
  <c r="AH37" i="5"/>
  <c r="O45" i="12"/>
  <c r="AM17" i="5"/>
  <c r="AM22" i="5" s="1"/>
  <c r="AM23" i="5" s="1"/>
  <c r="AN17" i="5"/>
  <c r="AN22" i="5" s="1"/>
  <c r="AN23" i="5" s="1"/>
  <c r="AM25" i="5"/>
  <c r="AJ26" i="5"/>
  <c r="AI33" i="5"/>
  <c r="AI34" i="5" s="1"/>
  <c r="AI37" i="5" l="1"/>
  <c r="L46" i="12"/>
  <c r="P34" i="12"/>
  <c r="Q34" i="12" s="1"/>
  <c r="AK26" i="5"/>
  <c r="AJ33" i="5"/>
  <c r="AJ34" i="5" s="1"/>
  <c r="AN25" i="5"/>
  <c r="N46" i="12" l="1"/>
  <c r="M46" i="12"/>
  <c r="AJ37" i="5"/>
  <c r="O46" i="12"/>
  <c r="AL26" i="5"/>
  <c r="AK33" i="5"/>
  <c r="AK34" i="5" s="1"/>
  <c r="AK37" i="5" l="1"/>
  <c r="L47" i="12"/>
  <c r="AM26" i="5"/>
  <c r="AL33" i="5"/>
  <c r="AL34" i="5" s="1"/>
  <c r="N47" i="12" l="1"/>
  <c r="M47" i="12"/>
  <c r="AL37" i="5"/>
  <c r="O47" i="12"/>
  <c r="AN26" i="5"/>
  <c r="AN33" i="5" s="1"/>
  <c r="AN34" i="5" s="1"/>
  <c r="AM33" i="5"/>
  <c r="AM34" i="5" s="1"/>
  <c r="AN37" i="5" l="1"/>
  <c r="AM37" i="5"/>
  <c r="L48" i="12"/>
  <c r="N48" i="12" l="1"/>
  <c r="M48" i="12"/>
  <c r="O48" i="12"/>
  <c r="L49" i="12" l="1"/>
  <c r="N49" i="12" l="1"/>
  <c r="M49" i="12"/>
  <c r="O49" i="12"/>
  <c r="L50" i="12" l="1"/>
  <c r="N50" i="12" l="1"/>
  <c r="M50" i="12"/>
  <c r="O50" i="12"/>
  <c r="L51" i="12" l="1"/>
  <c r="N51" i="12" l="1"/>
  <c r="M51" i="12"/>
  <c r="O51" i="12"/>
  <c r="L52" i="12" s="1"/>
  <c r="N52" i="12" l="1"/>
  <c r="M52" i="12"/>
  <c r="O52" i="12"/>
  <c r="L53" i="12" s="1"/>
  <c r="N53" i="12" l="1"/>
  <c r="M53" i="12"/>
  <c r="O53" i="12"/>
  <c r="L54" i="12" s="1"/>
  <c r="N54" i="12" l="1"/>
  <c r="M54" i="12"/>
  <c r="O54" i="12"/>
  <c r="L55" i="12" s="1"/>
  <c r="N55" i="12" l="1"/>
  <c r="O55" i="12" s="1"/>
  <c r="L56" i="12" s="1"/>
  <c r="M55" i="12"/>
  <c r="N56" i="12" l="1"/>
  <c r="M56" i="12"/>
  <c r="O56" i="12"/>
  <c r="L57" i="12" s="1"/>
  <c r="N57" i="12" l="1"/>
  <c r="M57" i="12"/>
  <c r="O57" i="12"/>
  <c r="L58" i="12" l="1"/>
  <c r="P46" i="12"/>
  <c r="Q46" i="12" s="1"/>
  <c r="N58" i="12" l="1"/>
  <c r="M58" i="12"/>
  <c r="O58" i="12"/>
  <c r="L59" i="12" l="1"/>
  <c r="N59" i="12" l="1"/>
  <c r="M59" i="12"/>
  <c r="O59" i="12"/>
  <c r="L60" i="12" l="1"/>
  <c r="N60" i="12" l="1"/>
  <c r="M60" i="12"/>
  <c r="O60" i="12"/>
  <c r="L61" i="12" l="1"/>
  <c r="N61" i="12" l="1"/>
  <c r="M61" i="12"/>
  <c r="O61" i="12"/>
  <c r="L62" i="12" l="1"/>
  <c r="N62" i="12" l="1"/>
  <c r="M62" i="12"/>
  <c r="O62" i="12"/>
  <c r="L63" i="12" l="1"/>
  <c r="N63" i="12" l="1"/>
  <c r="M63" i="12"/>
  <c r="O63" i="12"/>
  <c r="L64" i="12" s="1"/>
  <c r="N64" i="12" l="1"/>
  <c r="M64" i="12"/>
  <c r="O64" i="12"/>
  <c r="L65" i="12" s="1"/>
  <c r="N65" i="12" l="1"/>
  <c r="O65" i="12" s="1"/>
  <c r="L66" i="12" s="1"/>
  <c r="M65" i="12"/>
  <c r="N66" i="12" l="1"/>
  <c r="M66" i="12"/>
  <c r="O66" i="12"/>
  <c r="L67" i="12" s="1"/>
  <c r="N67" i="12" l="1"/>
  <c r="O67" i="12" s="1"/>
  <c r="L68" i="12" s="1"/>
  <c r="M67" i="12"/>
  <c r="N68" i="12" l="1"/>
  <c r="M68" i="12"/>
  <c r="O68" i="12"/>
  <c r="L69" i="12" s="1"/>
  <c r="N69" i="12" l="1"/>
  <c r="M69" i="12"/>
  <c r="O69" i="12"/>
  <c r="L70" i="12" l="1"/>
  <c r="P58" i="12"/>
  <c r="Q58" i="12" s="1"/>
  <c r="N70" i="12" l="1"/>
  <c r="M70" i="12"/>
  <c r="O70" i="12"/>
  <c r="L71" i="12" l="1"/>
  <c r="N71" i="12" l="1"/>
  <c r="M71" i="12"/>
  <c r="O71" i="12"/>
  <c r="L72" i="12" l="1"/>
  <c r="N72" i="12" l="1"/>
  <c r="M72" i="12"/>
  <c r="O72" i="12"/>
  <c r="L73" i="12" l="1"/>
  <c r="N73" i="12" l="1"/>
  <c r="M73" i="12"/>
  <c r="O73" i="12"/>
  <c r="L74" i="12" l="1"/>
  <c r="N74" i="12" l="1"/>
  <c r="M74" i="12"/>
  <c r="O74" i="12"/>
  <c r="L75" i="12" l="1"/>
  <c r="N75" i="12" l="1"/>
  <c r="M75" i="12"/>
  <c r="O75" i="12"/>
  <c r="L76" i="12" s="1"/>
  <c r="N76" i="12" l="1"/>
  <c r="O76" i="12" s="1"/>
  <c r="L77" i="12" s="1"/>
  <c r="M76" i="12"/>
  <c r="N77" i="12" l="1"/>
  <c r="O77" i="12" s="1"/>
  <c r="L78" i="12" s="1"/>
  <c r="M77" i="12"/>
  <c r="N78" i="12" l="1"/>
  <c r="M78" i="12"/>
  <c r="O78" i="12"/>
  <c r="L79" i="12" s="1"/>
  <c r="N79" i="12" l="1"/>
  <c r="M79" i="12"/>
  <c r="O79" i="12"/>
  <c r="L80" i="12" s="1"/>
  <c r="N80" i="12" l="1"/>
  <c r="M80" i="12"/>
  <c r="O80" i="12"/>
  <c r="L81" i="12" s="1"/>
  <c r="N81" i="12" l="1"/>
  <c r="M81" i="12"/>
  <c r="O81" i="12"/>
  <c r="L82" i="12" l="1"/>
  <c r="P70" i="12"/>
  <c r="Q70" i="12" s="1"/>
  <c r="N82" i="12" l="1"/>
  <c r="M82" i="12"/>
  <c r="O82" i="12"/>
  <c r="L83" i="12" l="1"/>
  <c r="N83" i="12" l="1"/>
  <c r="M83" i="12"/>
  <c r="O83" i="12"/>
  <c r="L84" i="12" l="1"/>
  <c r="N84" i="12" l="1"/>
  <c r="M84" i="12"/>
  <c r="O84" i="12"/>
  <c r="L85" i="12" l="1"/>
  <c r="N85" i="12" l="1"/>
  <c r="M85" i="12"/>
  <c r="O85" i="12"/>
  <c r="L86" i="12" l="1"/>
  <c r="N86" i="12" l="1"/>
  <c r="M86" i="12"/>
  <c r="O86" i="12"/>
  <c r="L87" i="12" l="1"/>
  <c r="N87" i="12" l="1"/>
  <c r="M87" i="12"/>
  <c r="O87" i="12"/>
  <c r="L88" i="12" s="1"/>
  <c r="N88" i="12" l="1"/>
  <c r="M88" i="12"/>
  <c r="O88" i="12"/>
  <c r="L89" i="12" s="1"/>
  <c r="N89" i="12" l="1"/>
  <c r="M89" i="12"/>
  <c r="O89" i="12"/>
  <c r="L90" i="12" s="1"/>
  <c r="N90" i="12" l="1"/>
  <c r="O90" i="12" s="1"/>
  <c r="L91" i="12" s="1"/>
  <c r="M90" i="12"/>
  <c r="N91" i="12" l="1"/>
  <c r="M91" i="12"/>
  <c r="O91" i="12"/>
  <c r="L92" i="12" s="1"/>
  <c r="N92" i="12" l="1"/>
  <c r="M92" i="12"/>
  <c r="O92" i="12"/>
  <c r="L93" i="12" s="1"/>
  <c r="N93" i="12" l="1"/>
  <c r="M93" i="12"/>
  <c r="O93" i="12"/>
  <c r="L94" i="12" l="1"/>
  <c r="P82" i="12"/>
  <c r="Q82" i="12" s="1"/>
  <c r="N94" i="12" l="1"/>
  <c r="M94" i="12"/>
  <c r="O94" i="12"/>
  <c r="L95" i="12" l="1"/>
  <c r="N95" i="12" l="1"/>
  <c r="M95" i="12"/>
  <c r="O95" i="12"/>
  <c r="L96" i="12" l="1"/>
  <c r="N96" i="12" l="1"/>
  <c r="M96" i="12"/>
  <c r="O96" i="12"/>
  <c r="L97" i="12" l="1"/>
  <c r="N97" i="12" l="1"/>
  <c r="M97" i="12"/>
  <c r="O97" i="12"/>
  <c r="L98" i="12" l="1"/>
  <c r="N98" i="12" l="1"/>
  <c r="M98" i="12"/>
  <c r="O98" i="12"/>
  <c r="L99" i="12" l="1"/>
  <c r="N99" i="12" l="1"/>
  <c r="M99" i="12"/>
  <c r="O99" i="12"/>
  <c r="L100" i="12" s="1"/>
  <c r="N100" i="12" l="1"/>
  <c r="M100" i="12"/>
  <c r="O100" i="12"/>
  <c r="L101" i="12" s="1"/>
  <c r="N101" i="12" l="1"/>
  <c r="M101" i="12"/>
  <c r="O101" i="12"/>
  <c r="L102" i="12" s="1"/>
  <c r="N102" i="12" l="1"/>
  <c r="M102" i="12"/>
  <c r="O102" i="12"/>
  <c r="L103" i="12" s="1"/>
  <c r="N103" i="12" l="1"/>
  <c r="M103" i="12"/>
  <c r="O103" i="12"/>
  <c r="L104" i="12" s="1"/>
  <c r="N104" i="12" l="1"/>
  <c r="M104" i="12"/>
  <c r="O104" i="12"/>
  <c r="L105" i="12" s="1"/>
  <c r="N105" i="12" l="1"/>
  <c r="M105" i="12"/>
  <c r="O105" i="12"/>
  <c r="L106" i="12" l="1"/>
  <c r="P94" i="12"/>
  <c r="Q94" i="12" s="1"/>
  <c r="N106" i="12" l="1"/>
  <c r="M106" i="12"/>
  <c r="O106" i="12"/>
  <c r="L107" i="12" l="1"/>
  <c r="N107" i="12" l="1"/>
  <c r="M107" i="12"/>
  <c r="O107" i="12"/>
  <c r="L108" i="12" l="1"/>
  <c r="N108" i="12" l="1"/>
  <c r="M108" i="12"/>
  <c r="O108" i="12"/>
  <c r="L109" i="12" l="1"/>
  <c r="N109" i="12" l="1"/>
  <c r="M109" i="12"/>
  <c r="O109" i="12"/>
  <c r="L110" i="12" l="1"/>
  <c r="N110" i="12" l="1"/>
  <c r="M110" i="12"/>
  <c r="O110" i="12"/>
  <c r="L111" i="12" l="1"/>
  <c r="N111" i="12" l="1"/>
  <c r="M111" i="12"/>
  <c r="O111" i="12"/>
  <c r="L112" i="12" s="1"/>
  <c r="N112" i="12" l="1"/>
  <c r="M112" i="12"/>
  <c r="O112" i="12"/>
  <c r="L113" i="12" s="1"/>
  <c r="N113" i="12" l="1"/>
  <c r="M113" i="12"/>
  <c r="O113" i="12"/>
  <c r="L114" i="12" s="1"/>
  <c r="N114" i="12" l="1"/>
  <c r="M114" i="12"/>
  <c r="O114" i="12"/>
  <c r="L115" i="12" s="1"/>
  <c r="N115" i="12" l="1"/>
  <c r="M115" i="12"/>
  <c r="O115" i="12"/>
  <c r="L116" i="12" s="1"/>
  <c r="N116" i="12" l="1"/>
  <c r="M116" i="12"/>
  <c r="O116" i="12"/>
  <c r="L117" i="12" s="1"/>
  <c r="N117" i="12" l="1"/>
  <c r="M117" i="12"/>
  <c r="O117" i="12"/>
  <c r="L118" i="12" l="1"/>
  <c r="P106" i="12"/>
  <c r="Q106" i="12" s="1"/>
  <c r="N118" i="12" l="1"/>
  <c r="M118" i="12"/>
  <c r="O118" i="12"/>
  <c r="L119" i="12" l="1"/>
  <c r="N119" i="12" l="1"/>
  <c r="M119" i="12"/>
  <c r="O119" i="12"/>
  <c r="L120" i="12" l="1"/>
  <c r="N120" i="12" l="1"/>
  <c r="M120" i="12"/>
  <c r="O120" i="12"/>
  <c r="L121" i="12" l="1"/>
  <c r="N121" i="12" l="1"/>
  <c r="M121" i="12"/>
  <c r="O121" i="12"/>
  <c r="L122" i="12" l="1"/>
  <c r="N122" i="12" l="1"/>
  <c r="M122" i="12"/>
  <c r="O122" i="12"/>
  <c r="L123" i="12" l="1"/>
  <c r="N123" i="12" l="1"/>
  <c r="M123" i="12"/>
  <c r="O123" i="12"/>
  <c r="L124" i="12" s="1"/>
  <c r="N124" i="12" l="1"/>
  <c r="M124" i="12"/>
  <c r="O124" i="12"/>
  <c r="L125" i="12" s="1"/>
  <c r="N125" i="12" l="1"/>
  <c r="M125" i="12"/>
  <c r="O125" i="12"/>
  <c r="L126" i="12" s="1"/>
  <c r="N126" i="12" l="1"/>
  <c r="M126" i="12"/>
  <c r="O126" i="12"/>
  <c r="L127" i="12" s="1"/>
  <c r="N127" i="12" l="1"/>
  <c r="M127" i="12"/>
  <c r="O127" i="12"/>
  <c r="L128" i="12" s="1"/>
  <c r="N128" i="12" l="1"/>
  <c r="M128" i="12"/>
  <c r="O128" i="12"/>
  <c r="L129" i="12" s="1"/>
  <c r="N129" i="12" l="1"/>
  <c r="O129" i="12" s="1"/>
  <c r="M129" i="12"/>
  <c r="L130" i="12" l="1"/>
  <c r="P118" i="12"/>
  <c r="Q118" i="12" s="1"/>
  <c r="N130" i="12" l="1"/>
  <c r="M130" i="12"/>
  <c r="O130" i="12"/>
  <c r="L131" i="12" l="1"/>
  <c r="N131" i="12" l="1"/>
  <c r="M131" i="12"/>
  <c r="O131" i="12"/>
  <c r="L132" i="12" l="1"/>
  <c r="N132" i="12" l="1"/>
  <c r="M132" i="12"/>
  <c r="O132" i="12"/>
  <c r="L133" i="12" l="1"/>
  <c r="N133" i="12" l="1"/>
  <c r="M133" i="12"/>
  <c r="O133" i="12"/>
  <c r="L134" i="12" l="1"/>
  <c r="N134" i="12" l="1"/>
  <c r="M134" i="12"/>
  <c r="O134" i="12"/>
  <c r="L135" i="12" l="1"/>
  <c r="N135" i="12" l="1"/>
  <c r="M135" i="12"/>
  <c r="O135" i="12"/>
  <c r="L136" i="12" s="1"/>
  <c r="N136" i="12" l="1"/>
  <c r="O136" i="12" s="1"/>
  <c r="L137" i="12" s="1"/>
  <c r="M136" i="12"/>
  <c r="N137" i="12" l="1"/>
  <c r="M137" i="12"/>
  <c r="O137" i="12"/>
  <c r="L138" i="12" s="1"/>
  <c r="N138" i="12" l="1"/>
  <c r="M138" i="12"/>
  <c r="O138" i="12"/>
  <c r="L139" i="12" s="1"/>
  <c r="N139" i="12" l="1"/>
  <c r="O139" i="12" s="1"/>
  <c r="L140" i="12" s="1"/>
  <c r="M139" i="12"/>
  <c r="N140" i="12" l="1"/>
  <c r="M140" i="12"/>
  <c r="O140" i="12"/>
  <c r="L141" i="12" s="1"/>
  <c r="N141" i="12" l="1"/>
  <c r="M141" i="12"/>
  <c r="O141" i="12"/>
  <c r="L142" i="12" l="1"/>
  <c r="P130" i="12"/>
  <c r="Q130" i="12" s="1"/>
  <c r="N142" i="12" l="1"/>
  <c r="M142" i="12"/>
  <c r="O142" i="12"/>
  <c r="L143" i="12" l="1"/>
  <c r="N143" i="12" l="1"/>
  <c r="M143" i="12"/>
  <c r="O143" i="12"/>
  <c r="L144" i="12" l="1"/>
  <c r="N144" i="12" l="1"/>
  <c r="O144" i="12" s="1"/>
  <c r="M144" i="12"/>
  <c r="L145" i="12" l="1"/>
  <c r="N145" i="12" l="1"/>
  <c r="M145" i="12"/>
  <c r="O145" i="12"/>
  <c r="L146" i="12" l="1"/>
  <c r="N146" i="12" l="1"/>
  <c r="M146" i="12"/>
  <c r="O146" i="12"/>
  <c r="L147" i="12" l="1"/>
  <c r="N147" i="12" l="1"/>
  <c r="M147" i="12"/>
  <c r="O147" i="12"/>
  <c r="L148" i="12" s="1"/>
  <c r="N148" i="12" l="1"/>
  <c r="M148" i="12"/>
  <c r="O148" i="12"/>
  <c r="L149" i="12" s="1"/>
  <c r="N149" i="12" l="1"/>
  <c r="M149" i="12"/>
  <c r="O149" i="12"/>
  <c r="L150" i="12" s="1"/>
  <c r="N150" i="12" l="1"/>
  <c r="M150" i="12"/>
  <c r="O150" i="12"/>
  <c r="L151" i="12" s="1"/>
  <c r="N151" i="12" l="1"/>
  <c r="M151" i="12"/>
  <c r="O151" i="12"/>
  <c r="L152" i="12" s="1"/>
  <c r="N152" i="12" l="1"/>
  <c r="O152" i="12" s="1"/>
  <c r="L153" i="12" s="1"/>
  <c r="M152" i="12"/>
  <c r="N153" i="12" l="1"/>
  <c r="M153" i="12"/>
  <c r="O153" i="12"/>
  <c r="L154" i="12" l="1"/>
  <c r="P142" i="12"/>
  <c r="Q142" i="12" s="1"/>
  <c r="N154" i="12" l="1"/>
  <c r="M154" i="12"/>
  <c r="O154" i="12"/>
  <c r="L155" i="12" l="1"/>
  <c r="N155" i="12" l="1"/>
  <c r="M155" i="12"/>
  <c r="O155" i="12"/>
  <c r="L156" i="12" l="1"/>
  <c r="N156" i="12" l="1"/>
  <c r="M156" i="12"/>
  <c r="O156" i="12"/>
  <c r="L157" i="12" l="1"/>
  <c r="N157" i="12" l="1"/>
  <c r="M157" i="12"/>
  <c r="O157" i="12"/>
  <c r="L158" i="12" l="1"/>
  <c r="N158" i="12" l="1"/>
  <c r="M158" i="12"/>
  <c r="O158" i="12"/>
  <c r="L159" i="12" l="1"/>
  <c r="N159" i="12" l="1"/>
  <c r="M159" i="12"/>
  <c r="O159" i="12"/>
  <c r="L160" i="12" s="1"/>
  <c r="N160" i="12" l="1"/>
  <c r="M160" i="12"/>
  <c r="O160" i="12"/>
  <c r="L161" i="12" s="1"/>
  <c r="N161" i="12" l="1"/>
  <c r="O161" i="12" s="1"/>
  <c r="L162" i="12" s="1"/>
  <c r="M161" i="12"/>
  <c r="N162" i="12" l="1"/>
  <c r="M162" i="12"/>
  <c r="O162" i="12"/>
  <c r="L163" i="12" s="1"/>
  <c r="N163" i="12" l="1"/>
  <c r="M163" i="12"/>
  <c r="O163" i="12"/>
  <c r="L164" i="12" s="1"/>
  <c r="N164" i="12" l="1"/>
  <c r="M164" i="12"/>
  <c r="O164" i="12"/>
  <c r="L165" i="12" s="1"/>
  <c r="N165" i="12" l="1"/>
  <c r="O165" i="12" s="1"/>
  <c r="M165" i="12"/>
  <c r="L166" i="12" l="1"/>
  <c r="P154" i="12"/>
  <c r="Q154" i="12" s="1"/>
  <c r="N166" i="12" l="1"/>
  <c r="M166" i="12"/>
  <c r="O166" i="12"/>
  <c r="L167" i="12" l="1"/>
  <c r="N167" i="12" l="1"/>
  <c r="M167" i="12"/>
  <c r="O167" i="12"/>
  <c r="L168" i="12" l="1"/>
  <c r="G32" i="10"/>
  <c r="N168" i="12" l="1"/>
  <c r="M168" i="12"/>
  <c r="G33" i="10"/>
  <c r="H33" i="10" s="1"/>
  <c r="H32" i="10"/>
  <c r="D70" i="16"/>
  <c r="O168" i="12"/>
  <c r="E79" i="10"/>
  <c r="L169" i="12" l="1"/>
  <c r="N169" i="12" l="1"/>
  <c r="M169" i="12"/>
  <c r="O169" i="12"/>
  <c r="L170" i="12" l="1"/>
  <c r="N170" i="12" l="1"/>
  <c r="M170" i="12"/>
  <c r="O170" i="12"/>
  <c r="L171" i="12" l="1"/>
  <c r="N171" i="12" l="1"/>
  <c r="M171" i="12"/>
  <c r="O171" i="12"/>
  <c r="L172" i="12" s="1"/>
  <c r="N172" i="12" l="1"/>
  <c r="M172" i="12"/>
  <c r="O172" i="12"/>
  <c r="L173" i="12" s="1"/>
  <c r="N173" i="12" l="1"/>
  <c r="M173" i="12"/>
  <c r="O173" i="12"/>
  <c r="L174" i="12" s="1"/>
  <c r="N174" i="12" l="1"/>
  <c r="M174" i="12"/>
  <c r="O174" i="12"/>
  <c r="L175" i="12" s="1"/>
  <c r="N175" i="12" l="1"/>
  <c r="M175" i="12"/>
  <c r="O175" i="12"/>
  <c r="L176" i="12" s="1"/>
  <c r="N176" i="12" l="1"/>
  <c r="M176" i="12"/>
  <c r="O176" i="12"/>
  <c r="L177" i="12" s="1"/>
  <c r="N177" i="12" l="1"/>
  <c r="M177" i="12"/>
  <c r="O177" i="12"/>
  <c r="L178" i="12" l="1"/>
  <c r="P166" i="12"/>
  <c r="Q166" i="12" s="1"/>
  <c r="N178" i="12" l="1"/>
  <c r="M178" i="12"/>
  <c r="O178" i="12"/>
  <c r="L179" i="12" l="1"/>
  <c r="N179" i="12" l="1"/>
  <c r="M179" i="12"/>
  <c r="O179" i="12"/>
  <c r="L180" i="12" l="1"/>
  <c r="N180" i="12" l="1"/>
  <c r="M180" i="12"/>
  <c r="O180" i="12"/>
  <c r="L181" i="12" l="1"/>
  <c r="N181" i="12" l="1"/>
  <c r="M181" i="12"/>
  <c r="O181" i="12"/>
  <c r="L182" i="12" l="1"/>
  <c r="N182" i="12" l="1"/>
  <c r="M182" i="12"/>
  <c r="O182" i="12"/>
  <c r="L183" i="12" l="1"/>
  <c r="N183" i="12" l="1"/>
  <c r="M183" i="12"/>
  <c r="O183" i="12"/>
  <c r="L184" i="12" s="1"/>
  <c r="N184" i="12" l="1"/>
  <c r="M184" i="12"/>
  <c r="O184" i="12"/>
  <c r="L185" i="12" s="1"/>
  <c r="N185" i="12" l="1"/>
  <c r="M185" i="12"/>
  <c r="O185" i="12"/>
  <c r="L186" i="12" s="1"/>
  <c r="N186" i="12" l="1"/>
  <c r="M186" i="12"/>
  <c r="O186" i="12"/>
  <c r="L187" i="12" s="1"/>
  <c r="N187" i="12" l="1"/>
  <c r="M187" i="12"/>
  <c r="O187" i="12"/>
  <c r="L188" i="12" s="1"/>
  <c r="N188" i="12" l="1"/>
  <c r="M188" i="12"/>
  <c r="O188" i="12"/>
  <c r="L189" i="12" s="1"/>
  <c r="N189" i="12" l="1"/>
  <c r="M189" i="12"/>
  <c r="O189" i="12"/>
  <c r="L190" i="12" l="1"/>
  <c r="P178" i="12"/>
  <c r="Q178" i="12" s="1"/>
  <c r="N190" i="12" l="1"/>
  <c r="M190" i="12"/>
  <c r="O190" i="12"/>
  <c r="L191" i="12" l="1"/>
  <c r="N191" i="12" l="1"/>
  <c r="M191" i="12"/>
  <c r="O191" i="12"/>
  <c r="L192" i="12" l="1"/>
  <c r="N192" i="12" l="1"/>
  <c r="M192" i="12"/>
  <c r="O192" i="12"/>
  <c r="L193" i="12" l="1"/>
  <c r="N193" i="12" l="1"/>
  <c r="O193" i="12" s="1"/>
  <c r="M193" i="12"/>
  <c r="L194" i="12" l="1"/>
  <c r="N194" i="12" l="1"/>
  <c r="M194" i="12"/>
  <c r="O194" i="12"/>
  <c r="L195" i="12" l="1"/>
  <c r="N195" i="12" l="1"/>
  <c r="O195" i="12" s="1"/>
  <c r="L196" i="12" s="1"/>
  <c r="M195" i="12"/>
  <c r="N196" i="12" l="1"/>
  <c r="M196" i="12"/>
  <c r="O196" i="12"/>
  <c r="L197" i="12" s="1"/>
  <c r="N197" i="12" l="1"/>
  <c r="M197" i="12"/>
  <c r="O197" i="12"/>
  <c r="L198" i="12" s="1"/>
  <c r="N198" i="12" l="1"/>
  <c r="M198" i="12"/>
  <c r="O198" i="12"/>
  <c r="L199" i="12" s="1"/>
  <c r="N199" i="12" l="1"/>
  <c r="M199" i="12"/>
  <c r="O199" i="12"/>
  <c r="L200" i="12" s="1"/>
  <c r="N200" i="12" l="1"/>
  <c r="M200" i="12"/>
  <c r="O200" i="12"/>
  <c r="L201" i="12" s="1"/>
  <c r="N201" i="12" l="1"/>
  <c r="M201" i="12"/>
  <c r="O201" i="12"/>
  <c r="L202" i="12" l="1"/>
  <c r="P190" i="12"/>
  <c r="Q190" i="12" s="1"/>
  <c r="N202" i="12" l="1"/>
  <c r="M202" i="12"/>
  <c r="O202" i="12"/>
  <c r="L203" i="12" l="1"/>
  <c r="N203" i="12" l="1"/>
  <c r="M203" i="12"/>
  <c r="O203" i="12"/>
  <c r="L204" i="12" l="1"/>
  <c r="N204" i="12" l="1"/>
  <c r="M204" i="12"/>
  <c r="C10" i="12"/>
  <c r="D7" i="12"/>
  <c r="O204" i="12"/>
  <c r="D10" i="12" l="1"/>
  <c r="E10" i="12"/>
  <c r="F10" i="12" s="1"/>
  <c r="C11" i="12" s="1"/>
  <c r="M39" i="5"/>
  <c r="U39" i="5"/>
  <c r="AC39" i="5"/>
  <c r="AK39" i="5"/>
  <c r="O39" i="5"/>
  <c r="AE39" i="5"/>
  <c r="X39" i="5"/>
  <c r="S39" i="5"/>
  <c r="N39" i="5"/>
  <c r="V39" i="5"/>
  <c r="AD39" i="5"/>
  <c r="AL39" i="5"/>
  <c r="W39" i="5"/>
  <c r="AM39" i="5"/>
  <c r="P39" i="5"/>
  <c r="AF39" i="5"/>
  <c r="Z39" i="5"/>
  <c r="T39" i="5"/>
  <c r="AJ39" i="5"/>
  <c r="Q39" i="5"/>
  <c r="Y39" i="5"/>
  <c r="AG39" i="5"/>
  <c r="K39" i="5"/>
  <c r="R39" i="5"/>
  <c r="AH39" i="5"/>
  <c r="AA39" i="5"/>
  <c r="AI39" i="5"/>
  <c r="L39" i="5"/>
  <c r="AB39" i="5"/>
  <c r="L205" i="12"/>
  <c r="E11" i="12" l="1"/>
  <c r="N205" i="12"/>
  <c r="M205" i="12"/>
  <c r="D11" i="12"/>
  <c r="O205" i="12"/>
  <c r="F11" i="12" l="1"/>
  <c r="C12" i="12"/>
  <c r="L206" i="12"/>
  <c r="N206" i="12" l="1"/>
  <c r="M206" i="12"/>
  <c r="D12" i="12"/>
  <c r="E12" i="12"/>
  <c r="O206" i="12"/>
  <c r="F12" i="12" l="1"/>
  <c r="C13" i="12" s="1"/>
  <c r="L207" i="12"/>
  <c r="N207" i="12" l="1"/>
  <c r="M207" i="12"/>
  <c r="D13" i="12"/>
  <c r="E13" i="12"/>
  <c r="O207" i="12"/>
  <c r="L208" i="12" s="1"/>
  <c r="N208" i="12" l="1"/>
  <c r="M208" i="12"/>
  <c r="F13" i="12"/>
  <c r="C14" i="12" s="1"/>
  <c r="O208" i="12"/>
  <c r="L209" i="12" s="1"/>
  <c r="N209" i="12" l="1"/>
  <c r="O209" i="12" s="1"/>
  <c r="L210" i="12" s="1"/>
  <c r="M209" i="12"/>
  <c r="D14" i="12"/>
  <c r="E14" i="12"/>
  <c r="N210" i="12" l="1"/>
  <c r="M210" i="12"/>
  <c r="F14" i="12"/>
  <c r="C15" i="12" s="1"/>
  <c r="O210" i="12"/>
  <c r="L211" i="12" s="1"/>
  <c r="N211" i="12" l="1"/>
  <c r="O211" i="12" s="1"/>
  <c r="L212" i="12" s="1"/>
  <c r="M211" i="12"/>
  <c r="D15" i="12"/>
  <c r="E15" i="12"/>
  <c r="N212" i="12" l="1"/>
  <c r="M212" i="12"/>
  <c r="F15" i="12"/>
  <c r="O212" i="12"/>
  <c r="L213" i="12" s="1"/>
  <c r="N213" i="12" l="1"/>
  <c r="M213" i="12"/>
  <c r="C16" i="12"/>
  <c r="O213" i="12"/>
  <c r="D16" i="12" l="1"/>
  <c r="E16" i="12"/>
  <c r="L214" i="12"/>
  <c r="P202" i="12"/>
  <c r="Q202" i="12" s="1"/>
  <c r="N214" i="12" l="1"/>
  <c r="M214" i="12"/>
  <c r="F16" i="12"/>
  <c r="O214" i="12"/>
  <c r="C17" i="12" l="1"/>
  <c r="L215" i="12"/>
  <c r="N215" i="12" l="1"/>
  <c r="M215" i="12"/>
  <c r="D17" i="12"/>
  <c r="E17" i="12"/>
  <c r="O215" i="12"/>
  <c r="F17" i="12" l="1"/>
  <c r="L216" i="12"/>
  <c r="N216" i="12" l="1"/>
  <c r="M216" i="12"/>
  <c r="C18" i="12"/>
  <c r="O216" i="12"/>
  <c r="D18" i="12" l="1"/>
  <c r="E18" i="12"/>
  <c r="L217" i="12"/>
  <c r="N217" i="12" l="1"/>
  <c r="M217" i="12"/>
  <c r="F18" i="12"/>
  <c r="O217" i="12"/>
  <c r="C19" i="12" l="1"/>
  <c r="L218" i="12"/>
  <c r="N218" i="12" l="1"/>
  <c r="M218" i="12"/>
  <c r="D19" i="12"/>
  <c r="E19" i="12"/>
  <c r="F19" i="12" s="1"/>
  <c r="O218" i="12"/>
  <c r="C20" i="12" l="1"/>
  <c r="L219" i="12"/>
  <c r="N219" i="12" l="1"/>
  <c r="M219" i="12"/>
  <c r="D20" i="12"/>
  <c r="E20" i="12"/>
  <c r="O219" i="12"/>
  <c r="L220" i="12" s="1"/>
  <c r="N220" i="12" l="1"/>
  <c r="M220" i="12"/>
  <c r="F20" i="12"/>
  <c r="C21" i="12" s="1"/>
  <c r="O220" i="12"/>
  <c r="L221" i="12" s="1"/>
  <c r="N221" i="12" l="1"/>
  <c r="M221" i="12"/>
  <c r="D21" i="12"/>
  <c r="E21" i="12"/>
  <c r="F21" i="12" s="1"/>
  <c r="O221" i="12"/>
  <c r="L222" i="12" s="1"/>
  <c r="N222" i="12" l="1"/>
  <c r="M222" i="12"/>
  <c r="C22" i="12"/>
  <c r="G10" i="12"/>
  <c r="H10" i="12" s="1"/>
  <c r="S10" i="12" s="1"/>
  <c r="K41" i="5" s="1"/>
  <c r="K50" i="5" s="1"/>
  <c r="K60" i="5" s="1"/>
  <c r="O222" i="12"/>
  <c r="L223" i="12" s="1"/>
  <c r="N223" i="12" l="1"/>
  <c r="M223" i="12"/>
  <c r="K53" i="5"/>
  <c r="K51" i="5"/>
  <c r="D22" i="12"/>
  <c r="E22" i="12"/>
  <c r="O223" i="12"/>
  <c r="L224" i="12" s="1"/>
  <c r="N224" i="12" l="1"/>
  <c r="O224" i="12" s="1"/>
  <c r="L225" i="12" s="1"/>
  <c r="M224" i="12"/>
  <c r="F22" i="12"/>
  <c r="K54" i="5"/>
  <c r="K56" i="5" s="1"/>
  <c r="K55" i="5" l="1"/>
  <c r="K57" i="5" s="1"/>
  <c r="N225" i="12"/>
  <c r="O225" i="12" s="1"/>
  <c r="M225" i="12"/>
  <c r="C23" i="12"/>
  <c r="K59" i="5" l="1"/>
  <c r="D23" i="12"/>
  <c r="E23" i="12"/>
  <c r="L226" i="12"/>
  <c r="P214" i="12"/>
  <c r="Q214" i="12" s="1"/>
  <c r="K62" i="5" l="1"/>
  <c r="N226" i="12"/>
  <c r="M226" i="12"/>
  <c r="K65" i="5"/>
  <c r="K66" i="5"/>
  <c r="F23" i="12"/>
  <c r="O226" i="12"/>
  <c r="C24" i="12" l="1"/>
  <c r="L227" i="12"/>
  <c r="N227" i="12" l="1"/>
  <c r="M227" i="12"/>
  <c r="D24" i="12"/>
  <c r="E24" i="12"/>
  <c r="O227" i="12"/>
  <c r="F24" i="12" l="1"/>
  <c r="L228" i="12"/>
  <c r="N228" i="12" l="1"/>
  <c r="M228" i="12"/>
  <c r="C25" i="12"/>
  <c r="O228" i="12"/>
  <c r="D25" i="12" l="1"/>
  <c r="E25" i="12"/>
  <c r="L229" i="12"/>
  <c r="N229" i="12" l="1"/>
  <c r="M229" i="12"/>
  <c r="F25" i="12"/>
  <c r="O229" i="12"/>
  <c r="C26" i="12" l="1"/>
  <c r="L230" i="12"/>
  <c r="N230" i="12" l="1"/>
  <c r="M230" i="12"/>
  <c r="D26" i="12"/>
  <c r="E26" i="12"/>
  <c r="O230" i="12"/>
  <c r="F26" i="12" l="1"/>
  <c r="L231" i="12"/>
  <c r="N231" i="12" l="1"/>
  <c r="M231" i="12"/>
  <c r="C27" i="12"/>
  <c r="O231" i="12"/>
  <c r="L232" i="12" s="1"/>
  <c r="N232" i="12" l="1"/>
  <c r="O232" i="12" s="1"/>
  <c r="L233" i="12" s="1"/>
  <c r="M232" i="12"/>
  <c r="D27" i="12"/>
  <c r="E27" i="12"/>
  <c r="N233" i="12" l="1"/>
  <c r="M233" i="12"/>
  <c r="F27" i="12"/>
  <c r="C28" i="12" s="1"/>
  <c r="O233" i="12"/>
  <c r="L234" i="12" s="1"/>
  <c r="N234" i="12" l="1"/>
  <c r="M234" i="12"/>
  <c r="D28" i="12"/>
  <c r="E28" i="12"/>
  <c r="O234" i="12"/>
  <c r="L235" i="12" s="1"/>
  <c r="N235" i="12" l="1"/>
  <c r="O235" i="12" s="1"/>
  <c r="L236" i="12" s="1"/>
  <c r="M235" i="12"/>
  <c r="F28" i="12"/>
  <c r="C29" i="12" s="1"/>
  <c r="N236" i="12" l="1"/>
  <c r="O236" i="12" s="1"/>
  <c r="L237" i="12" s="1"/>
  <c r="M236" i="12"/>
  <c r="D29" i="12"/>
  <c r="E29" i="12" l="1"/>
  <c r="F29" i="12" s="1"/>
  <c r="C30" i="12" s="1"/>
  <c r="N237" i="12"/>
  <c r="M237" i="12"/>
  <c r="O237" i="12"/>
  <c r="D30" i="12" l="1"/>
  <c r="E30" i="12"/>
  <c r="F30" i="12" s="1"/>
  <c r="C31" i="12" s="1"/>
  <c r="L238" i="12"/>
  <c r="P226" i="12"/>
  <c r="Q226" i="12" s="1"/>
  <c r="N238" i="12" l="1"/>
  <c r="M238" i="12"/>
  <c r="D31" i="12"/>
  <c r="E31" i="12"/>
  <c r="O238" i="12"/>
  <c r="F31" i="12" l="1"/>
  <c r="C32" i="12" s="1"/>
  <c r="L239" i="12"/>
  <c r="N239" i="12" l="1"/>
  <c r="M239" i="12"/>
  <c r="D32" i="12"/>
  <c r="E32" i="12"/>
  <c r="O239" i="12"/>
  <c r="F32" i="12" l="1"/>
  <c r="C33" i="12" s="1"/>
  <c r="L240" i="12"/>
  <c r="N240" i="12" l="1"/>
  <c r="M240" i="12"/>
  <c r="D33" i="12"/>
  <c r="E33" i="12"/>
  <c r="O240" i="12"/>
  <c r="F33" i="12" l="1"/>
  <c r="L241" i="12"/>
  <c r="N241" i="12" l="1"/>
  <c r="O241" i="12" s="1"/>
  <c r="M241" i="12"/>
  <c r="C34" i="12"/>
  <c r="G22" i="12"/>
  <c r="H22" i="12" s="1"/>
  <c r="S22" i="12" s="1"/>
  <c r="L41" i="5" s="1"/>
  <c r="L50" i="5" s="1"/>
  <c r="L60" i="5" s="1"/>
  <c r="L53" i="5" l="1"/>
  <c r="L51" i="5"/>
  <c r="D34" i="12"/>
  <c r="E34" i="12"/>
  <c r="F34" i="12" s="1"/>
  <c r="L242" i="12"/>
  <c r="N242" i="12" l="1"/>
  <c r="O242" i="12" s="1"/>
  <c r="M242" i="12"/>
  <c r="C35" i="12"/>
  <c r="L54" i="5"/>
  <c r="L56" i="5" s="1"/>
  <c r="L55" i="5" l="1"/>
  <c r="L57" i="5" s="1"/>
  <c r="D35" i="12"/>
  <c r="E35" i="12"/>
  <c r="L243" i="12"/>
  <c r="N243" i="12" l="1"/>
  <c r="M243" i="12"/>
  <c r="F35" i="12"/>
  <c r="O243" i="12"/>
  <c r="L244" i="12" s="1"/>
  <c r="L65" i="5" l="1"/>
  <c r="L59" i="5"/>
  <c r="N244" i="12"/>
  <c r="M244" i="12"/>
  <c r="L66" i="5"/>
  <c r="C36" i="12"/>
  <c r="O244" i="12"/>
  <c r="L245" i="12" s="1"/>
  <c r="L62" i="5" l="1"/>
  <c r="N245" i="12"/>
  <c r="M245" i="12"/>
  <c r="D36" i="12"/>
  <c r="E36" i="12" s="1"/>
  <c r="O245" i="12"/>
  <c r="L246" i="12" s="1"/>
  <c r="F36" i="12" l="1"/>
  <c r="N246" i="12"/>
  <c r="M246" i="12"/>
  <c r="C37" i="12"/>
  <c r="O246" i="12"/>
  <c r="L247" i="12" s="1"/>
  <c r="N247" i="12" l="1"/>
  <c r="M247" i="12"/>
  <c r="D37" i="12"/>
  <c r="E37" i="12"/>
  <c r="O247" i="12"/>
  <c r="L248" i="12" s="1"/>
  <c r="N248" i="12" l="1"/>
  <c r="M248" i="12"/>
  <c r="F37" i="12"/>
  <c r="O248" i="12"/>
  <c r="L249" i="12" s="1"/>
  <c r="N249" i="12" l="1"/>
  <c r="O249" i="12" s="1"/>
  <c r="M249" i="12"/>
  <c r="C38" i="12"/>
  <c r="D38" i="12" l="1"/>
  <c r="E38" i="12"/>
  <c r="L250" i="12"/>
  <c r="P238" i="12"/>
  <c r="Q238" i="12" s="1"/>
  <c r="N250" i="12" l="1"/>
  <c r="M250" i="12"/>
  <c r="F38" i="12"/>
  <c r="O250" i="12"/>
  <c r="C39" i="12" l="1"/>
  <c r="L251" i="12"/>
  <c r="N251" i="12" l="1"/>
  <c r="M251" i="12"/>
  <c r="D39" i="12"/>
  <c r="E39" i="12"/>
  <c r="O251" i="12"/>
  <c r="F39" i="12" l="1"/>
  <c r="C40" i="12" s="1"/>
  <c r="L252" i="12"/>
  <c r="N252" i="12" l="1"/>
  <c r="O252" i="12" s="1"/>
  <c r="M252" i="12"/>
  <c r="D40" i="12"/>
  <c r="E40" i="12"/>
  <c r="F40" i="12" s="1"/>
  <c r="C41" i="12" s="1"/>
  <c r="D41" i="12" l="1"/>
  <c r="E41" i="12"/>
  <c r="L253" i="12"/>
  <c r="N253" i="12" l="1"/>
  <c r="M253" i="12"/>
  <c r="F41" i="12"/>
  <c r="C42" i="12" s="1"/>
  <c r="O253" i="12"/>
  <c r="D42" i="12" l="1"/>
  <c r="E42" i="12"/>
  <c r="L254" i="12"/>
  <c r="N254" i="12" l="1"/>
  <c r="M254" i="12"/>
  <c r="F42" i="12"/>
  <c r="C43" i="12" s="1"/>
  <c r="O254" i="12"/>
  <c r="D43" i="12" l="1"/>
  <c r="E43" i="12"/>
  <c r="L255" i="12"/>
  <c r="N255" i="12" l="1"/>
  <c r="M255" i="12"/>
  <c r="F43" i="12"/>
  <c r="C44" i="12" s="1"/>
  <c r="O255" i="12"/>
  <c r="L256" i="12" s="1"/>
  <c r="N256" i="12" l="1"/>
  <c r="M256" i="12"/>
  <c r="D44" i="12"/>
  <c r="E44" i="12"/>
  <c r="O256" i="12"/>
  <c r="L257" i="12" s="1"/>
  <c r="N257" i="12" l="1"/>
  <c r="M257" i="12"/>
  <c r="F44" i="12"/>
  <c r="C45" i="12" s="1"/>
  <c r="O257" i="12"/>
  <c r="L258" i="12" s="1"/>
  <c r="N258" i="12" l="1"/>
  <c r="M258" i="12"/>
  <c r="D45" i="12"/>
  <c r="E45" i="12"/>
  <c r="O258" i="12"/>
  <c r="L259" i="12" s="1"/>
  <c r="N259" i="12" l="1"/>
  <c r="M259" i="12"/>
  <c r="F45" i="12"/>
  <c r="O259" i="12"/>
  <c r="L260" i="12" s="1"/>
  <c r="N260" i="12" l="1"/>
  <c r="M260" i="12"/>
  <c r="C46" i="12"/>
  <c r="G34" i="12"/>
  <c r="H34" i="12" s="1"/>
  <c r="S34" i="12" s="1"/>
  <c r="M41" i="5" s="1"/>
  <c r="M50" i="5" s="1"/>
  <c r="M60" i="5" s="1"/>
  <c r="O260" i="12"/>
  <c r="L261" i="12" s="1"/>
  <c r="N261" i="12" l="1"/>
  <c r="M261" i="12"/>
  <c r="M51" i="5"/>
  <c r="M53" i="5"/>
  <c r="D46" i="12"/>
  <c r="E46" i="12"/>
  <c r="O261" i="12"/>
  <c r="F46" i="12" l="1"/>
  <c r="M54" i="5"/>
  <c r="M56" i="5" s="1"/>
  <c r="L262" i="12"/>
  <c r="P250" i="12"/>
  <c r="Q250" i="12" s="1"/>
  <c r="N262" i="12" l="1"/>
  <c r="O262" i="12" s="1"/>
  <c r="M262" i="12"/>
  <c r="M55" i="5"/>
  <c r="M57" i="5" s="1"/>
  <c r="C47" i="12"/>
  <c r="D47" i="12" l="1"/>
  <c r="E47" i="12"/>
  <c r="M59" i="5"/>
  <c r="L263" i="12"/>
  <c r="N263" i="12" l="1"/>
  <c r="M263" i="12"/>
  <c r="M62" i="5"/>
  <c r="M65" i="5"/>
  <c r="M66" i="5"/>
  <c r="F47" i="12"/>
  <c r="O263" i="12"/>
  <c r="C48" i="12" l="1"/>
  <c r="L264" i="12"/>
  <c r="N264" i="12" l="1"/>
  <c r="M264" i="12"/>
  <c r="D48" i="12"/>
  <c r="E48" i="12"/>
  <c r="O264" i="12"/>
  <c r="F48" i="12" l="1"/>
  <c r="L265" i="12"/>
  <c r="N265" i="12" l="1"/>
  <c r="M265" i="12"/>
  <c r="C49" i="12"/>
  <c r="O265" i="12"/>
  <c r="D49" i="12" l="1"/>
  <c r="E49" i="12" s="1"/>
  <c r="L266" i="12"/>
  <c r="N266" i="12" l="1"/>
  <c r="O266" i="12" s="1"/>
  <c r="M266" i="12"/>
  <c r="F49" i="12"/>
  <c r="C50" i="12"/>
  <c r="D50" i="12" l="1"/>
  <c r="E50" i="12"/>
  <c r="L267" i="12"/>
  <c r="N267" i="12" l="1"/>
  <c r="M267" i="12"/>
  <c r="F50" i="12"/>
  <c r="O267" i="12"/>
  <c r="L268" i="12" s="1"/>
  <c r="N268" i="12" l="1"/>
  <c r="M268" i="12"/>
  <c r="C51" i="12"/>
  <c r="O268" i="12"/>
  <c r="L269" i="12" s="1"/>
  <c r="N269" i="12" l="1"/>
  <c r="M269" i="12"/>
  <c r="D51" i="12"/>
  <c r="E51" i="12"/>
  <c r="O269" i="12"/>
  <c r="L270" i="12" s="1"/>
  <c r="N270" i="12" l="1"/>
  <c r="M270" i="12"/>
  <c r="F51" i="12"/>
  <c r="C52" i="12" s="1"/>
  <c r="O270" i="12"/>
  <c r="L271" i="12" s="1"/>
  <c r="N271" i="12" l="1"/>
  <c r="O271" i="12" s="1"/>
  <c r="L272" i="12" s="1"/>
  <c r="M271" i="12"/>
  <c r="D52" i="12"/>
  <c r="E52" i="12"/>
  <c r="N272" i="12" l="1"/>
  <c r="M272" i="12"/>
  <c r="F52" i="12"/>
  <c r="C53" i="12" s="1"/>
  <c r="O272" i="12"/>
  <c r="L273" i="12" s="1"/>
  <c r="N273" i="12" l="1"/>
  <c r="M273" i="12"/>
  <c r="D53" i="12"/>
  <c r="E53" i="12"/>
  <c r="O273" i="12"/>
  <c r="F53" i="12" l="1"/>
  <c r="C54" i="12" s="1"/>
  <c r="L274" i="12"/>
  <c r="P262" i="12"/>
  <c r="Q262" i="12" s="1"/>
  <c r="N274" i="12" l="1"/>
  <c r="O274" i="12" s="1"/>
  <c r="M274" i="12"/>
  <c r="D54" i="12"/>
  <c r="E54" i="12"/>
  <c r="F54" i="12" l="1"/>
  <c r="C55" i="12" s="1"/>
  <c r="L275" i="12"/>
  <c r="N275" i="12" l="1"/>
  <c r="M275" i="12"/>
  <c r="D55" i="12"/>
  <c r="E55" i="12"/>
  <c r="O275" i="12"/>
  <c r="F55" i="12" l="1"/>
  <c r="C56" i="12" s="1"/>
  <c r="L276" i="12"/>
  <c r="N276" i="12" l="1"/>
  <c r="M276" i="12"/>
  <c r="D56" i="12"/>
  <c r="E56" i="12"/>
  <c r="O276" i="12"/>
  <c r="F56" i="12" l="1"/>
  <c r="C57" i="12" s="1"/>
  <c r="L277" i="12"/>
  <c r="N277" i="12" l="1"/>
  <c r="M277" i="12"/>
  <c r="D57" i="12"/>
  <c r="E57" i="12"/>
  <c r="O277" i="12"/>
  <c r="F57" i="12" l="1"/>
  <c r="L278" i="12"/>
  <c r="N278" i="12" l="1"/>
  <c r="M278" i="12"/>
  <c r="C58" i="12"/>
  <c r="G46" i="12"/>
  <c r="H46" i="12" s="1"/>
  <c r="S46" i="12" s="1"/>
  <c r="N41" i="5" s="1"/>
  <c r="N50" i="5" s="1"/>
  <c r="N60" i="5" s="1"/>
  <c r="O278" i="12"/>
  <c r="N53" i="5" l="1"/>
  <c r="N51" i="5"/>
  <c r="D58" i="12"/>
  <c r="E58" i="12"/>
  <c r="L279" i="12"/>
  <c r="N279" i="12" l="1"/>
  <c r="O279" i="12" s="1"/>
  <c r="L280" i="12" s="1"/>
  <c r="M279" i="12"/>
  <c r="F58" i="12"/>
  <c r="N54" i="5"/>
  <c r="N56" i="5" s="1"/>
  <c r="N55" i="5" l="1"/>
  <c r="N57" i="5" s="1"/>
  <c r="N280" i="12"/>
  <c r="O280" i="12" s="1"/>
  <c r="L281" i="12" s="1"/>
  <c r="M280" i="12"/>
  <c r="C59" i="12"/>
  <c r="N281" i="12" l="1"/>
  <c r="M281" i="12"/>
  <c r="D59" i="12"/>
  <c r="E59" i="12"/>
  <c r="O281" i="12"/>
  <c r="L282" i="12" s="1"/>
  <c r="N282" i="12" l="1"/>
  <c r="O282" i="12" s="1"/>
  <c r="L283" i="12" s="1"/>
  <c r="M282" i="12"/>
  <c r="F59" i="12"/>
  <c r="N283" i="12" l="1"/>
  <c r="M283" i="12"/>
  <c r="C60" i="12"/>
  <c r="O283" i="12"/>
  <c r="L284" i="12" s="1"/>
  <c r="N284" i="12" l="1"/>
  <c r="M284" i="12"/>
  <c r="D60" i="12"/>
  <c r="E60" i="12"/>
  <c r="O284" i="12"/>
  <c r="L285" i="12" s="1"/>
  <c r="N285" i="12" l="1"/>
  <c r="M285" i="12"/>
  <c r="F60" i="12"/>
  <c r="O285" i="12"/>
  <c r="C61" i="12" l="1"/>
  <c r="L286" i="12"/>
  <c r="P274" i="12"/>
  <c r="Q274" i="12" s="1"/>
  <c r="N286" i="12" l="1"/>
  <c r="M286" i="12"/>
  <c r="D61" i="12"/>
  <c r="E61" i="12" s="1"/>
  <c r="O286" i="12"/>
  <c r="F61" i="12" l="1"/>
  <c r="C62" i="12" s="1"/>
  <c r="L287" i="12"/>
  <c r="N287" i="12" l="1"/>
  <c r="M287" i="12"/>
  <c r="D62" i="12"/>
  <c r="E62" i="12"/>
  <c r="O287" i="12"/>
  <c r="F62" i="12" l="1"/>
  <c r="L288" i="12"/>
  <c r="N288" i="12" l="1"/>
  <c r="O288" i="12" s="1"/>
  <c r="M288" i="12"/>
  <c r="C63" i="12"/>
  <c r="D63" i="12" l="1"/>
  <c r="E63" i="12"/>
  <c r="L289" i="12"/>
  <c r="N289" i="12" l="1"/>
  <c r="M289" i="12"/>
  <c r="F63" i="12"/>
  <c r="C64" i="12" s="1"/>
  <c r="O289" i="12"/>
  <c r="D64" i="12" l="1"/>
  <c r="E64" i="12" s="1"/>
  <c r="L290" i="12"/>
  <c r="N290" i="12" l="1"/>
  <c r="M290" i="12"/>
  <c r="F64" i="12"/>
  <c r="C65" i="12" s="1"/>
  <c r="D65" i="12" s="1"/>
  <c r="O290" i="12"/>
  <c r="E65" i="12" l="1"/>
  <c r="F65" i="12" s="1"/>
  <c r="C66" i="12" s="1"/>
  <c r="L291" i="12"/>
  <c r="N291" i="12" l="1"/>
  <c r="O291" i="12" s="1"/>
  <c r="L292" i="12" s="1"/>
  <c r="M291" i="12"/>
  <c r="D66" i="12"/>
  <c r="E66" i="12"/>
  <c r="N292" i="12" l="1"/>
  <c r="M292" i="12"/>
  <c r="F66" i="12"/>
  <c r="C67" i="12" s="1"/>
  <c r="O292" i="12"/>
  <c r="L293" i="12" s="1"/>
  <c r="N293" i="12" l="1"/>
  <c r="M293" i="12"/>
  <c r="D67" i="12"/>
  <c r="E67" i="12"/>
  <c r="O293" i="12"/>
  <c r="L294" i="12" s="1"/>
  <c r="N294" i="12" l="1"/>
  <c r="M294" i="12"/>
  <c r="F67" i="12"/>
  <c r="C68" i="12" s="1"/>
  <c r="O294" i="12"/>
  <c r="L295" i="12" s="1"/>
  <c r="N295" i="12" l="1"/>
  <c r="M295" i="12"/>
  <c r="D68" i="12"/>
  <c r="E68" i="12" s="1"/>
  <c r="O295" i="12"/>
  <c r="L296" i="12" s="1"/>
  <c r="F68" i="12" l="1"/>
  <c r="C69" i="12" s="1"/>
  <c r="D69" i="12" s="1"/>
  <c r="N296" i="12"/>
  <c r="M296" i="12"/>
  <c r="E69" i="12"/>
  <c r="O296" i="12"/>
  <c r="L297" i="12" s="1"/>
  <c r="N297" i="12" l="1"/>
  <c r="O297" i="12" s="1"/>
  <c r="M297" i="12"/>
  <c r="F69" i="12"/>
  <c r="C70" i="12" l="1"/>
  <c r="G58" i="12"/>
  <c r="H58" i="12" s="1"/>
  <c r="S58" i="12" s="1"/>
  <c r="O41" i="5" s="1"/>
  <c r="O50" i="5" s="1"/>
  <c r="O60" i="5" s="1"/>
  <c r="L298" i="12"/>
  <c r="P286" i="12"/>
  <c r="Q286" i="12" s="1"/>
  <c r="N298" i="12" l="1"/>
  <c r="M298" i="12"/>
  <c r="O51" i="5"/>
  <c r="O53" i="5"/>
  <c r="D70" i="12"/>
  <c r="E70" i="12"/>
  <c r="O298" i="12"/>
  <c r="F70" i="12" l="1"/>
  <c r="O54" i="5"/>
  <c r="O56" i="5" s="1"/>
  <c r="L299" i="12"/>
  <c r="N299" i="12" l="1"/>
  <c r="O299" i="12" s="1"/>
  <c r="M299" i="12"/>
  <c r="O55" i="5"/>
  <c r="O57" i="5" s="1"/>
  <c r="C71" i="12"/>
  <c r="D71" i="12" l="1"/>
  <c r="E71" i="12"/>
  <c r="L300" i="12"/>
  <c r="N300" i="12" l="1"/>
  <c r="M300" i="12"/>
  <c r="F71" i="12"/>
  <c r="O300" i="12"/>
  <c r="C72" i="12" l="1"/>
  <c r="L301" i="12"/>
  <c r="N301" i="12" l="1"/>
  <c r="M301" i="12"/>
  <c r="D72" i="12"/>
  <c r="E72" i="12"/>
  <c r="O301" i="12"/>
  <c r="F72" i="12" l="1"/>
  <c r="L302" i="12"/>
  <c r="N302" i="12" l="1"/>
  <c r="M302" i="12"/>
  <c r="C73" i="12"/>
  <c r="O302" i="12"/>
  <c r="D73" i="12" l="1"/>
  <c r="E73" i="12" s="1"/>
  <c r="L303" i="12"/>
  <c r="F73" i="12" l="1"/>
  <c r="C74" i="12" s="1"/>
  <c r="N303" i="12"/>
  <c r="M303" i="12"/>
  <c r="O303" i="12"/>
  <c r="L304" i="12" s="1"/>
  <c r="N304" i="12" l="1"/>
  <c r="M304" i="12"/>
  <c r="D74" i="12"/>
  <c r="E74" i="12"/>
  <c r="O304" i="12"/>
  <c r="L305" i="12" s="1"/>
  <c r="N305" i="12" l="1"/>
  <c r="M305" i="12"/>
  <c r="F74" i="12"/>
  <c r="O305" i="12"/>
  <c r="L306" i="12" s="1"/>
  <c r="N306" i="12" l="1"/>
  <c r="M306" i="12"/>
  <c r="C75" i="12"/>
  <c r="O306" i="12"/>
  <c r="L307" i="12" s="1"/>
  <c r="N307" i="12" l="1"/>
  <c r="M307" i="12"/>
  <c r="D75" i="12"/>
  <c r="E75" i="12"/>
  <c r="O307" i="12"/>
  <c r="L308" i="12" s="1"/>
  <c r="N308" i="12" l="1"/>
  <c r="M308" i="12"/>
  <c r="F75" i="12"/>
  <c r="C76" i="12" s="1"/>
  <c r="O308" i="12"/>
  <c r="L309" i="12" s="1"/>
  <c r="N309" i="12" l="1"/>
  <c r="M309" i="12"/>
  <c r="D76" i="12"/>
  <c r="E76" i="12"/>
  <c r="O309" i="12"/>
  <c r="F76" i="12" l="1"/>
  <c r="C77" i="12" s="1"/>
  <c r="L310" i="12"/>
  <c r="P298" i="12"/>
  <c r="Q298" i="12" s="1"/>
  <c r="N310" i="12" l="1"/>
  <c r="M310" i="12"/>
  <c r="D77" i="12"/>
  <c r="E77" i="12"/>
  <c r="F77" i="12" s="1"/>
  <c r="C78" i="12" s="1"/>
  <c r="O310" i="12"/>
  <c r="D78" i="12" l="1"/>
  <c r="E78" i="12"/>
  <c r="F78" i="12" s="1"/>
  <c r="C79" i="12" s="1"/>
  <c r="L311" i="12"/>
  <c r="N311" i="12" l="1"/>
  <c r="M311" i="12"/>
  <c r="D79" i="12"/>
  <c r="E79" i="12"/>
  <c r="O311" i="12"/>
  <c r="F79" i="12" l="1"/>
  <c r="C80" i="12" s="1"/>
  <c r="D80" i="12" s="1"/>
  <c r="L312" i="12"/>
  <c r="E80" i="12" l="1"/>
  <c r="F80" i="12" s="1"/>
  <c r="C81" i="12" s="1"/>
  <c r="N312" i="12"/>
  <c r="M312" i="12"/>
  <c r="O312" i="12"/>
  <c r="D81" i="12" l="1"/>
  <c r="E81" i="12"/>
  <c r="L313" i="12"/>
  <c r="N313" i="12" l="1"/>
  <c r="M313" i="12"/>
  <c r="F81" i="12"/>
  <c r="O313" i="12"/>
  <c r="C82" i="12" l="1"/>
  <c r="G70" i="12"/>
  <c r="H70" i="12" s="1"/>
  <c r="S70" i="12" s="1"/>
  <c r="P41" i="5" s="1"/>
  <c r="P50" i="5" s="1"/>
  <c r="P60" i="5" s="1"/>
  <c r="L314" i="12"/>
  <c r="N314" i="12" l="1"/>
  <c r="M314" i="12"/>
  <c r="P51" i="5"/>
  <c r="P53" i="5"/>
  <c r="D82" i="12"/>
  <c r="E82" i="12"/>
  <c r="O314" i="12"/>
  <c r="F82" i="12" l="1"/>
  <c r="P54" i="5"/>
  <c r="P56" i="5" s="1"/>
  <c r="P55" i="5"/>
  <c r="P57" i="5" s="1"/>
  <c r="L315" i="12"/>
  <c r="N315" i="12" l="1"/>
  <c r="O315" i="12" s="1"/>
  <c r="L316" i="12" s="1"/>
  <c r="M315" i="12"/>
  <c r="C83" i="12"/>
  <c r="N316" i="12" l="1"/>
  <c r="M316" i="12"/>
  <c r="D83" i="12"/>
  <c r="E83" i="12"/>
  <c r="O316" i="12"/>
  <c r="L317" i="12" s="1"/>
  <c r="N317" i="12" l="1"/>
  <c r="M317" i="12"/>
  <c r="F83" i="12"/>
  <c r="O317" i="12"/>
  <c r="L318" i="12" s="1"/>
  <c r="N318" i="12" l="1"/>
  <c r="O318" i="12" s="1"/>
  <c r="L319" i="12" s="1"/>
  <c r="M318" i="12"/>
  <c r="C84" i="12"/>
  <c r="N319" i="12" l="1"/>
  <c r="M319" i="12"/>
  <c r="D84" i="12"/>
  <c r="E84" i="12"/>
  <c r="O319" i="12"/>
  <c r="L320" i="12" s="1"/>
  <c r="N320" i="12" l="1"/>
  <c r="M320" i="12"/>
  <c r="F84" i="12"/>
  <c r="C85" i="12" s="1"/>
  <c r="O320" i="12"/>
  <c r="L321" i="12" s="1"/>
  <c r="N321" i="12" l="1"/>
  <c r="M321" i="12"/>
  <c r="D85" i="12"/>
  <c r="O321" i="12"/>
  <c r="E85" i="12" l="1"/>
  <c r="F85" i="12" s="1"/>
  <c r="C86" i="12" s="1"/>
  <c r="L322" i="12"/>
  <c r="P310" i="12"/>
  <c r="Q310" i="12" s="1"/>
  <c r="N322" i="12" l="1"/>
  <c r="M322" i="12"/>
  <c r="D86" i="12"/>
  <c r="E86" i="12"/>
  <c r="O322" i="12"/>
  <c r="F86" i="12" l="1"/>
  <c r="L323" i="12"/>
  <c r="N323" i="12" l="1"/>
  <c r="M323" i="12"/>
  <c r="C87" i="12"/>
  <c r="O323" i="12"/>
  <c r="D87" i="12" l="1"/>
  <c r="E87" i="12"/>
  <c r="L324" i="12"/>
  <c r="N324" i="12" l="1"/>
  <c r="M324" i="12"/>
  <c r="F87" i="12"/>
  <c r="C88" i="12" s="1"/>
  <c r="O324" i="12"/>
  <c r="D88" i="12" l="1"/>
  <c r="E88" i="12"/>
  <c r="L325" i="12"/>
  <c r="N325" i="12" l="1"/>
  <c r="M325" i="12"/>
  <c r="F88" i="12"/>
  <c r="C89" i="12" s="1"/>
  <c r="O325" i="12"/>
  <c r="D89" i="12" l="1"/>
  <c r="E89" i="12"/>
  <c r="F89" i="12" s="1"/>
  <c r="C90" i="12" s="1"/>
  <c r="L326" i="12"/>
  <c r="N326" i="12" l="1"/>
  <c r="M326" i="12"/>
  <c r="D90" i="12"/>
  <c r="E90" i="12"/>
  <c r="O326" i="12"/>
  <c r="F90" i="12" l="1"/>
  <c r="C91" i="12" s="1"/>
  <c r="L327" i="12"/>
  <c r="N327" i="12" l="1"/>
  <c r="M327" i="12"/>
  <c r="D91" i="12"/>
  <c r="E91" i="12"/>
  <c r="O327" i="12"/>
  <c r="L328" i="12" s="1"/>
  <c r="N328" i="12" l="1"/>
  <c r="M328" i="12"/>
  <c r="F91" i="12"/>
  <c r="C92" i="12" s="1"/>
  <c r="O328" i="12"/>
  <c r="L329" i="12" s="1"/>
  <c r="N329" i="12" l="1"/>
  <c r="M329" i="12"/>
  <c r="D92" i="12"/>
  <c r="E92" i="12"/>
  <c r="O329" i="12"/>
  <c r="L330" i="12" s="1"/>
  <c r="N330" i="12" l="1"/>
  <c r="M330" i="12"/>
  <c r="F92" i="12"/>
  <c r="C93" i="12" s="1"/>
  <c r="O330" i="12"/>
  <c r="L331" i="12" s="1"/>
  <c r="N331" i="12" l="1"/>
  <c r="O331" i="12" s="1"/>
  <c r="L332" i="12" s="1"/>
  <c r="M331" i="12"/>
  <c r="D93" i="12"/>
  <c r="E93" i="12" s="1"/>
  <c r="N332" i="12" l="1"/>
  <c r="M332" i="12"/>
  <c r="F93" i="12"/>
  <c r="C94" i="12" s="1"/>
  <c r="G82" i="12"/>
  <c r="H82" i="12" s="1"/>
  <c r="S82" i="12" s="1"/>
  <c r="Q41" i="5" s="1"/>
  <c r="Q50" i="5" s="1"/>
  <c r="Q60" i="5" s="1"/>
  <c r="O332" i="12"/>
  <c r="L333" i="12" s="1"/>
  <c r="N333" i="12" l="1"/>
  <c r="M333" i="12"/>
  <c r="D94" i="12"/>
  <c r="E94" i="12"/>
  <c r="Q51" i="5"/>
  <c r="Q53" i="5"/>
  <c r="O333" i="12"/>
  <c r="Q54" i="5" l="1"/>
  <c r="Q56" i="5" s="1"/>
  <c r="F94" i="12"/>
  <c r="L334" i="12"/>
  <c r="P322" i="12"/>
  <c r="Q322" i="12" s="1"/>
  <c r="N334" i="12" l="1"/>
  <c r="M334" i="12"/>
  <c r="Q55" i="5"/>
  <c r="Q57" i="5" s="1"/>
  <c r="C95" i="12"/>
  <c r="O334" i="12"/>
  <c r="D95" i="12" l="1"/>
  <c r="E95" i="12"/>
  <c r="L335" i="12"/>
  <c r="N335" i="12" l="1"/>
  <c r="M335" i="12"/>
  <c r="F95" i="12"/>
  <c r="O335" i="12"/>
  <c r="C96" i="12" l="1"/>
  <c r="L336" i="12"/>
  <c r="N336" i="12" l="1"/>
  <c r="M336" i="12"/>
  <c r="D96" i="12"/>
  <c r="E96" i="12"/>
  <c r="O336" i="12"/>
  <c r="F96" i="12" l="1"/>
  <c r="C97" i="12" s="1"/>
  <c r="L337" i="12"/>
  <c r="N337" i="12" l="1"/>
  <c r="O337" i="12" s="1"/>
  <c r="M337" i="12"/>
  <c r="D97" i="12"/>
  <c r="E97" i="12" s="1"/>
  <c r="F97" i="12" l="1"/>
  <c r="C98" i="12" s="1"/>
  <c r="L338" i="12"/>
  <c r="N338" i="12" l="1"/>
  <c r="M338" i="12"/>
  <c r="D98" i="12"/>
  <c r="E98" i="12"/>
  <c r="F98" i="12" s="1"/>
  <c r="O338" i="12"/>
  <c r="C99" i="12" l="1"/>
  <c r="L339" i="12"/>
  <c r="N339" i="12" l="1"/>
  <c r="O339" i="12" s="1"/>
  <c r="L340" i="12" s="1"/>
  <c r="M339" i="12"/>
  <c r="D99" i="12"/>
  <c r="E99" i="12"/>
  <c r="N340" i="12" l="1"/>
  <c r="M340" i="12"/>
  <c r="F99" i="12"/>
  <c r="C100" i="12" s="1"/>
  <c r="O340" i="12"/>
  <c r="L341" i="12" s="1"/>
  <c r="N341" i="12" l="1"/>
  <c r="O341" i="12" s="1"/>
  <c r="L342" i="12" s="1"/>
  <c r="M341" i="12"/>
  <c r="D100" i="12"/>
  <c r="E100" i="12"/>
  <c r="N342" i="12" l="1"/>
  <c r="M342" i="12"/>
  <c r="F100" i="12"/>
  <c r="C101" i="12" s="1"/>
  <c r="O342" i="12"/>
  <c r="L343" i="12" s="1"/>
  <c r="N343" i="12" l="1"/>
  <c r="O343" i="12" s="1"/>
  <c r="L344" i="12" s="1"/>
  <c r="M343" i="12"/>
  <c r="D101" i="12"/>
  <c r="E101" i="12"/>
  <c r="N344" i="12" l="1"/>
  <c r="M344" i="12"/>
  <c r="F101" i="12"/>
  <c r="C102" i="12" s="1"/>
  <c r="O344" i="12"/>
  <c r="L345" i="12" s="1"/>
  <c r="N345" i="12" l="1"/>
  <c r="O345" i="12" s="1"/>
  <c r="M345" i="12"/>
  <c r="D102" i="12"/>
  <c r="E102" i="12"/>
  <c r="F102" i="12" l="1"/>
  <c r="C103" i="12" s="1"/>
  <c r="L346" i="12"/>
  <c r="P334" i="12"/>
  <c r="Q334" i="12" s="1"/>
  <c r="N346" i="12" l="1"/>
  <c r="M346" i="12"/>
  <c r="D103" i="12"/>
  <c r="E103" i="12"/>
  <c r="O346" i="12"/>
  <c r="F103" i="12" l="1"/>
  <c r="C104" i="12" s="1"/>
  <c r="L347" i="12"/>
  <c r="N347" i="12" l="1"/>
  <c r="M347" i="12"/>
  <c r="D104" i="12"/>
  <c r="E104" i="12"/>
  <c r="O347" i="12"/>
  <c r="F104" i="12" l="1"/>
  <c r="C105" i="12" s="1"/>
  <c r="L348" i="12"/>
  <c r="N348" i="12" l="1"/>
  <c r="M348" i="12"/>
  <c r="D105" i="12"/>
  <c r="E105" i="12" s="1"/>
  <c r="O348" i="12"/>
  <c r="F105" i="12" l="1"/>
  <c r="C106" i="12"/>
  <c r="G94" i="12"/>
  <c r="H94" i="12" s="1"/>
  <c r="S94" i="12" s="1"/>
  <c r="R41" i="5" s="1"/>
  <c r="R50" i="5" s="1"/>
  <c r="R60" i="5" s="1"/>
  <c r="L349" i="12"/>
  <c r="N349" i="12" l="1"/>
  <c r="M349" i="12"/>
  <c r="R51" i="5"/>
  <c r="R53" i="5"/>
  <c r="D106" i="12"/>
  <c r="E106" i="12"/>
  <c r="F106" i="12" s="1"/>
  <c r="O349" i="12"/>
  <c r="C107" i="12" l="1"/>
  <c r="R54" i="5"/>
  <c r="R56" i="5" s="1"/>
  <c r="L350" i="12"/>
  <c r="N350" i="12" l="1"/>
  <c r="M350" i="12"/>
  <c r="R55" i="5"/>
  <c r="R57" i="5" s="1"/>
  <c r="D107" i="12"/>
  <c r="O350" i="12"/>
  <c r="E107" i="12" l="1"/>
  <c r="F107" i="12" s="1"/>
  <c r="C108" i="12" s="1"/>
  <c r="L351" i="12"/>
  <c r="N351" i="12" l="1"/>
  <c r="M351" i="12"/>
  <c r="D108" i="12"/>
  <c r="E108" i="12"/>
  <c r="O351" i="12"/>
  <c r="L352" i="12" s="1"/>
  <c r="N352" i="12" l="1"/>
  <c r="M352" i="12"/>
  <c r="F108" i="12"/>
  <c r="O352" i="12"/>
  <c r="L353" i="12" s="1"/>
  <c r="N353" i="12" l="1"/>
  <c r="M353" i="12"/>
  <c r="C109" i="12"/>
  <c r="O353" i="12"/>
  <c r="L354" i="12" s="1"/>
  <c r="N354" i="12" l="1"/>
  <c r="M354" i="12"/>
  <c r="D109" i="12"/>
  <c r="E109" i="12"/>
  <c r="O354" i="12"/>
  <c r="L355" i="12" s="1"/>
  <c r="N355" i="12" l="1"/>
  <c r="M355" i="12"/>
  <c r="F109" i="12"/>
  <c r="C110" i="12" s="1"/>
  <c r="O355" i="12"/>
  <c r="L356" i="12" s="1"/>
  <c r="N356" i="12" l="1"/>
  <c r="M356" i="12"/>
  <c r="D110" i="12"/>
  <c r="E110" i="12"/>
  <c r="O356" i="12"/>
  <c r="L357" i="12" s="1"/>
  <c r="N357" i="12" l="1"/>
  <c r="M357" i="12"/>
  <c r="F110" i="12"/>
  <c r="O357" i="12"/>
  <c r="C111" i="12" l="1"/>
  <c r="L358" i="12"/>
  <c r="P346" i="12"/>
  <c r="Q346" i="12" s="1"/>
  <c r="N358" i="12" l="1"/>
  <c r="M358" i="12"/>
  <c r="D111" i="12"/>
  <c r="E111" i="12"/>
  <c r="O358" i="12"/>
  <c r="F111" i="12" l="1"/>
  <c r="C112" i="12" s="1"/>
  <c r="L359" i="12"/>
  <c r="N359" i="12" l="1"/>
  <c r="M359" i="12"/>
  <c r="D112" i="12"/>
  <c r="E112" i="12"/>
  <c r="O359" i="12"/>
  <c r="F112" i="12" l="1"/>
  <c r="C113" i="12" s="1"/>
  <c r="L360" i="12"/>
  <c r="N360" i="12" l="1"/>
  <c r="M360" i="12"/>
  <c r="D113" i="12"/>
  <c r="E113" i="12" s="1"/>
  <c r="O360" i="12"/>
  <c r="F113" i="12" l="1"/>
  <c r="C114" i="12" s="1"/>
  <c r="D114" i="12" s="1"/>
  <c r="L361" i="12"/>
  <c r="E114" i="12" l="1"/>
  <c r="F114" i="12" s="1"/>
  <c r="C115" i="12" s="1"/>
  <c r="N361" i="12"/>
  <c r="M361" i="12"/>
  <c r="O361" i="12"/>
  <c r="D115" i="12" l="1"/>
  <c r="E115" i="12"/>
  <c r="L362" i="12"/>
  <c r="N362" i="12" l="1"/>
  <c r="M362" i="12"/>
  <c r="F115" i="12"/>
  <c r="C116" i="12" s="1"/>
  <c r="O362" i="12"/>
  <c r="D116" i="12" l="1"/>
  <c r="E116" i="12"/>
  <c r="F116" i="12" s="1"/>
  <c r="C117" i="12" s="1"/>
  <c r="L363" i="12"/>
  <c r="N363" i="12" l="1"/>
  <c r="M363" i="12"/>
  <c r="D117" i="12"/>
  <c r="E117" i="12"/>
  <c r="O363" i="12"/>
  <c r="L364" i="12" s="1"/>
  <c r="N364" i="12" l="1"/>
  <c r="M364" i="12"/>
  <c r="F117" i="12"/>
  <c r="O364" i="12"/>
  <c r="L365" i="12" s="1"/>
  <c r="N365" i="12" l="1"/>
  <c r="M365" i="12"/>
  <c r="C118" i="12"/>
  <c r="G106" i="12"/>
  <c r="H106" i="12" s="1"/>
  <c r="S106" i="12" s="1"/>
  <c r="S41" i="5" s="1"/>
  <c r="S50" i="5" s="1"/>
  <c r="S60" i="5" s="1"/>
  <c r="O365" i="12"/>
  <c r="L366" i="12" s="1"/>
  <c r="N366" i="12" l="1"/>
  <c r="O366" i="12" s="1"/>
  <c r="L367" i="12" s="1"/>
  <c r="M366" i="12"/>
  <c r="S51" i="5"/>
  <c r="S53" i="5"/>
  <c r="D118" i="12"/>
  <c r="E118" i="12"/>
  <c r="N367" i="12" l="1"/>
  <c r="M367" i="12"/>
  <c r="F118" i="12"/>
  <c r="S54" i="5"/>
  <c r="S56" i="5" s="1"/>
  <c r="O367" i="12"/>
  <c r="L368" i="12" s="1"/>
  <c r="S55" i="5" l="1"/>
  <c r="S57" i="5" s="1"/>
  <c r="N368" i="12"/>
  <c r="O368" i="12" s="1"/>
  <c r="L369" i="12" s="1"/>
  <c r="M368" i="12"/>
  <c r="C119" i="12"/>
  <c r="N369" i="12" l="1"/>
  <c r="M369" i="12"/>
  <c r="D119" i="12"/>
  <c r="O369" i="12"/>
  <c r="E119" i="12" l="1"/>
  <c r="F119" i="12" s="1"/>
  <c r="C120" i="12" s="1"/>
  <c r="L370" i="12"/>
  <c r="P358" i="12"/>
  <c r="Q358" i="12" s="1"/>
  <c r="N370" i="12" l="1"/>
  <c r="M370" i="12"/>
  <c r="D120" i="12"/>
  <c r="E120" i="12"/>
  <c r="O370" i="12"/>
  <c r="F120" i="12" l="1"/>
  <c r="L371" i="12"/>
  <c r="N371" i="12" l="1"/>
  <c r="M371" i="12"/>
  <c r="C121" i="12"/>
  <c r="O371" i="12"/>
  <c r="D121" i="12" l="1"/>
  <c r="E121" i="12"/>
  <c r="L372" i="12"/>
  <c r="N372" i="12" l="1"/>
  <c r="M372" i="12"/>
  <c r="F121" i="12"/>
  <c r="O372" i="12"/>
  <c r="C122" i="12" l="1"/>
  <c r="L373" i="12"/>
  <c r="N373" i="12" l="1"/>
  <c r="M373" i="12"/>
  <c r="D122" i="12"/>
  <c r="E122" i="12"/>
  <c r="O373" i="12"/>
  <c r="F122" i="12" l="1"/>
  <c r="L374" i="12"/>
  <c r="N374" i="12" l="1"/>
  <c r="M374" i="12"/>
  <c r="C123" i="12"/>
  <c r="O374" i="12"/>
  <c r="D123" i="12" l="1"/>
  <c r="E123" i="12" s="1"/>
  <c r="L375" i="12"/>
  <c r="F123" i="12" l="1"/>
  <c r="C124" i="12" s="1"/>
  <c r="D124" i="12" s="1"/>
  <c r="E124" i="12" s="1"/>
  <c r="N375" i="12"/>
  <c r="M375" i="12"/>
  <c r="O375" i="12"/>
  <c r="L376" i="12" s="1"/>
  <c r="N376" i="12" l="1"/>
  <c r="M376" i="12"/>
  <c r="F124" i="12"/>
  <c r="C125" i="12" s="1"/>
  <c r="E125" i="12" s="1"/>
  <c r="O376" i="12"/>
  <c r="L377" i="12" s="1"/>
  <c r="D125" i="12" l="1"/>
  <c r="F125" i="12"/>
  <c r="C126" i="12" s="1"/>
  <c r="D126" i="12" s="1"/>
  <c r="E126" i="12" s="1"/>
  <c r="N377" i="12"/>
  <c r="O377" i="12" s="1"/>
  <c r="L378" i="12" s="1"/>
  <c r="M377" i="12"/>
  <c r="F126" i="12" l="1"/>
  <c r="C127" i="12" s="1"/>
  <c r="N378" i="12"/>
  <c r="M378" i="12"/>
  <c r="D127" i="12"/>
  <c r="E127" i="12"/>
  <c r="O378" i="12"/>
  <c r="L379" i="12" s="1"/>
  <c r="N379" i="12" l="1"/>
  <c r="O379" i="12" s="1"/>
  <c r="L380" i="12" s="1"/>
  <c r="M379" i="12"/>
  <c r="F127" i="12"/>
  <c r="C128" i="12" s="1"/>
  <c r="N380" i="12" l="1"/>
  <c r="O380" i="12" s="1"/>
  <c r="L381" i="12" s="1"/>
  <c r="M380" i="12"/>
  <c r="D128" i="12"/>
  <c r="E128" i="12" s="1"/>
  <c r="N381" i="12" l="1"/>
  <c r="M381" i="12"/>
  <c r="F128" i="12"/>
  <c r="C129" i="12" s="1"/>
  <c r="D129" i="12" s="1"/>
  <c r="O381" i="12"/>
  <c r="E129" i="12" l="1"/>
  <c r="F129" i="12"/>
  <c r="L382" i="12"/>
  <c r="P370" i="12"/>
  <c r="Q370" i="12" s="1"/>
  <c r="N382" i="12" l="1"/>
  <c r="O382" i="12" s="1"/>
  <c r="M382" i="12"/>
  <c r="C130" i="12"/>
  <c r="G118" i="12"/>
  <c r="H118" i="12" s="1"/>
  <c r="S118" i="12" s="1"/>
  <c r="T41" i="5" s="1"/>
  <c r="T50" i="5" s="1"/>
  <c r="T60" i="5" s="1"/>
  <c r="T51" i="5" l="1"/>
  <c r="T53" i="5"/>
  <c r="D130" i="12"/>
  <c r="E130" i="12"/>
  <c r="L383" i="12"/>
  <c r="N383" i="12" l="1"/>
  <c r="M383" i="12"/>
  <c r="F130" i="12"/>
  <c r="T54" i="5"/>
  <c r="T56" i="5" s="1"/>
  <c r="O383" i="12"/>
  <c r="T55" i="5" l="1"/>
  <c r="T57" i="5" s="1"/>
  <c r="C131" i="12"/>
  <c r="L384" i="12"/>
  <c r="N384" i="12" l="1"/>
  <c r="M384" i="12"/>
  <c r="D131" i="12"/>
  <c r="E131" i="12"/>
  <c r="O384" i="12"/>
  <c r="F131" i="12" l="1"/>
  <c r="L385" i="12"/>
  <c r="N385" i="12" l="1"/>
  <c r="M385" i="12"/>
  <c r="C132" i="12"/>
  <c r="O385" i="12"/>
  <c r="D132" i="12" l="1"/>
  <c r="E132" i="12"/>
  <c r="L386" i="12"/>
  <c r="N386" i="12" l="1"/>
  <c r="M386" i="12"/>
  <c r="F132" i="12"/>
  <c r="O386" i="12"/>
  <c r="C133" i="12" l="1"/>
  <c r="L387" i="12"/>
  <c r="N387" i="12" l="1"/>
  <c r="M387" i="12"/>
  <c r="D133" i="12"/>
  <c r="E133" i="12"/>
  <c r="O387" i="12"/>
  <c r="L388" i="12" s="1"/>
  <c r="N388" i="12" l="1"/>
  <c r="M388" i="12"/>
  <c r="F133" i="12"/>
  <c r="O388" i="12"/>
  <c r="L389" i="12" s="1"/>
  <c r="N389" i="12" l="1"/>
  <c r="M389" i="12"/>
  <c r="C134" i="12"/>
  <c r="O389" i="12"/>
  <c r="L390" i="12" s="1"/>
  <c r="N390" i="12" l="1"/>
  <c r="M390" i="12"/>
  <c r="D134" i="12"/>
  <c r="E134" i="12"/>
  <c r="O390" i="12"/>
  <c r="L391" i="12" s="1"/>
  <c r="N391" i="12" l="1"/>
  <c r="M391" i="12"/>
  <c r="F134" i="12"/>
  <c r="O391" i="12"/>
  <c r="L392" i="12" s="1"/>
  <c r="N392" i="12" l="1"/>
  <c r="O392" i="12" s="1"/>
  <c r="L393" i="12" s="1"/>
  <c r="M392" i="12"/>
  <c r="C135" i="12"/>
  <c r="N393" i="12" l="1"/>
  <c r="M393" i="12"/>
  <c r="D135" i="12"/>
  <c r="E135" i="12"/>
  <c r="O393" i="12"/>
  <c r="F135" i="12" l="1"/>
  <c r="C136" i="12" s="1"/>
  <c r="L394" i="12"/>
  <c r="P382" i="12"/>
  <c r="Q382" i="12" s="1"/>
  <c r="N394" i="12" l="1"/>
  <c r="M394" i="12"/>
  <c r="D136" i="12"/>
  <c r="E136" i="12"/>
  <c r="O394" i="12"/>
  <c r="F136" i="12" l="1"/>
  <c r="C137" i="12" s="1"/>
  <c r="L395" i="12"/>
  <c r="N395" i="12" l="1"/>
  <c r="M395" i="12"/>
  <c r="D137" i="12"/>
  <c r="O395" i="12"/>
  <c r="E137" i="12" l="1"/>
  <c r="F137" i="12" s="1"/>
  <c r="C138" i="12" s="1"/>
  <c r="L396" i="12"/>
  <c r="D138" i="12" l="1"/>
  <c r="E138" i="12" s="1"/>
  <c r="F138" i="12" s="1"/>
  <c r="C139" i="12" s="1"/>
  <c r="D139" i="12" s="1"/>
  <c r="N396" i="12"/>
  <c r="M396" i="12"/>
  <c r="O396" i="12"/>
  <c r="E139" i="12" l="1"/>
  <c r="F139" i="12" s="1"/>
  <c r="C140" i="12" s="1"/>
  <c r="D140" i="12" s="1"/>
  <c r="L397" i="12"/>
  <c r="E140" i="12" l="1"/>
  <c r="F140" i="12" s="1"/>
  <c r="C141" i="12" s="1"/>
  <c r="N397" i="12"/>
  <c r="M397" i="12"/>
  <c r="O397" i="12"/>
  <c r="D141" i="12" l="1"/>
  <c r="E141" i="12" s="1"/>
  <c r="L398" i="12"/>
  <c r="F141" i="12" l="1"/>
  <c r="C142" i="12" s="1"/>
  <c r="N398" i="12"/>
  <c r="M398" i="12"/>
  <c r="O398" i="12"/>
  <c r="G130" i="12" l="1"/>
  <c r="H130" i="12" s="1"/>
  <c r="S130" i="12" s="1"/>
  <c r="U41" i="5" s="1"/>
  <c r="U50" i="5" s="1"/>
  <c r="D142" i="12"/>
  <c r="E142" i="12"/>
  <c r="L399" i="12"/>
  <c r="U51" i="5" l="1"/>
  <c r="U60" i="5"/>
  <c r="U53" i="5"/>
  <c r="U54" i="5" s="1"/>
  <c r="U56" i="5" s="1"/>
  <c r="N399" i="12"/>
  <c r="O399" i="12" s="1"/>
  <c r="L400" i="12" s="1"/>
  <c r="M399" i="12"/>
  <c r="F142" i="12"/>
  <c r="N400" i="12" l="1"/>
  <c r="O400" i="12" s="1"/>
  <c r="L401" i="12" s="1"/>
  <c r="M400" i="12"/>
  <c r="U55" i="5"/>
  <c r="U57" i="5" s="1"/>
  <c r="C143" i="12"/>
  <c r="N401" i="12" l="1"/>
  <c r="M401" i="12"/>
  <c r="D143" i="12"/>
  <c r="E143" i="12"/>
  <c r="O401" i="12"/>
  <c r="L402" i="12" s="1"/>
  <c r="N402" i="12" l="1"/>
  <c r="M402" i="12"/>
  <c r="F143" i="12"/>
  <c r="O402" i="12"/>
  <c r="L403" i="12" s="1"/>
  <c r="N403" i="12" l="1"/>
  <c r="M403" i="12"/>
  <c r="C144" i="12"/>
  <c r="O403" i="12"/>
  <c r="L404" i="12" s="1"/>
  <c r="N404" i="12" l="1"/>
  <c r="M404" i="12"/>
  <c r="D144" i="12"/>
  <c r="E144" i="12"/>
  <c r="O404" i="12"/>
  <c r="L405" i="12" s="1"/>
  <c r="N405" i="12" l="1"/>
  <c r="O405" i="12" s="1"/>
  <c r="M405" i="12"/>
  <c r="F144" i="12"/>
  <c r="C145" i="12" l="1"/>
  <c r="L406" i="12"/>
  <c r="P394" i="12"/>
  <c r="Q394" i="12" s="1"/>
  <c r="N406" i="12" l="1"/>
  <c r="M406" i="12"/>
  <c r="D145" i="12"/>
  <c r="E145" i="12" s="1"/>
  <c r="O406" i="12"/>
  <c r="F145" i="12" l="1"/>
  <c r="C146" i="12"/>
  <c r="L407" i="12"/>
  <c r="N407" i="12" l="1"/>
  <c r="M407" i="12"/>
  <c r="D146" i="12"/>
  <c r="E146" i="12"/>
  <c r="O407" i="12"/>
  <c r="F146" i="12" l="1"/>
  <c r="L408" i="12"/>
  <c r="N408" i="12" l="1"/>
  <c r="M408" i="12"/>
  <c r="C147" i="12"/>
  <c r="O408" i="12"/>
  <c r="D147" i="12" l="1"/>
  <c r="E147" i="12"/>
  <c r="L409" i="12"/>
  <c r="N409" i="12" l="1"/>
  <c r="M409" i="12"/>
  <c r="F147" i="12"/>
  <c r="C148" i="12" s="1"/>
  <c r="O409" i="12"/>
  <c r="D148" i="12" l="1"/>
  <c r="E148" i="12"/>
  <c r="L410" i="12"/>
  <c r="N410" i="12" l="1"/>
  <c r="M410" i="12"/>
  <c r="F148" i="12"/>
  <c r="C149" i="12" s="1"/>
  <c r="O410" i="12"/>
  <c r="D149" i="12" l="1"/>
  <c r="E149" i="12"/>
  <c r="L411" i="12"/>
  <c r="N411" i="12" l="1"/>
  <c r="M411" i="12"/>
  <c r="F149" i="12"/>
  <c r="C150" i="12" s="1"/>
  <c r="O411" i="12"/>
  <c r="L412" i="12" s="1"/>
  <c r="N412" i="12" l="1"/>
  <c r="M412" i="12"/>
  <c r="D150" i="12"/>
  <c r="E150" i="12"/>
  <c r="O412" i="12"/>
  <c r="L413" i="12" s="1"/>
  <c r="N413" i="12" l="1"/>
  <c r="M413" i="12"/>
  <c r="F150" i="12"/>
  <c r="C151" i="12" s="1"/>
  <c r="O413" i="12"/>
  <c r="L414" i="12" s="1"/>
  <c r="N414" i="12" l="1"/>
  <c r="M414" i="12"/>
  <c r="D151" i="12"/>
  <c r="E151" i="12"/>
  <c r="O414" i="12"/>
  <c r="L415" i="12" s="1"/>
  <c r="N415" i="12" l="1"/>
  <c r="M415" i="12"/>
  <c r="F151" i="12"/>
  <c r="C152" i="12" s="1"/>
  <c r="O415" i="12"/>
  <c r="L416" i="12" s="1"/>
  <c r="N416" i="12" l="1"/>
  <c r="O416" i="12" s="1"/>
  <c r="L417" i="12" s="1"/>
  <c r="M416" i="12"/>
  <c r="D152" i="12"/>
  <c r="E152" i="12"/>
  <c r="F152" i="12" s="1"/>
  <c r="C153" i="12" s="1"/>
  <c r="N417" i="12" l="1"/>
  <c r="O417" i="12" s="1"/>
  <c r="M417" i="12"/>
  <c r="D153" i="12"/>
  <c r="E153" i="12"/>
  <c r="F153" i="12" s="1"/>
  <c r="C154" i="12" l="1"/>
  <c r="G142" i="12"/>
  <c r="H142" i="12" s="1"/>
  <c r="S142" i="12" s="1"/>
  <c r="V41" i="5" s="1"/>
  <c r="V50" i="5" s="1"/>
  <c r="V60" i="5" s="1"/>
  <c r="L418" i="12"/>
  <c r="P406" i="12"/>
  <c r="Q406" i="12" s="1"/>
  <c r="N418" i="12" l="1"/>
  <c r="M418" i="12"/>
  <c r="V51" i="5"/>
  <c r="V53" i="5"/>
  <c r="D154" i="12"/>
  <c r="E154" i="12"/>
  <c r="O418" i="12"/>
  <c r="F154" i="12" l="1"/>
  <c r="V54" i="5"/>
  <c r="V56" i="5" s="1"/>
  <c r="L419" i="12"/>
  <c r="V55" i="5" l="1"/>
  <c r="V57" i="5" s="1"/>
  <c r="N419" i="12"/>
  <c r="M419" i="12"/>
  <c r="C155" i="12"/>
  <c r="O419" i="12"/>
  <c r="D155" i="12" l="1"/>
  <c r="E155" i="12"/>
  <c r="L420" i="12"/>
  <c r="N420" i="12" l="1"/>
  <c r="M420" i="12"/>
  <c r="F155" i="12"/>
  <c r="C156" i="12" s="1"/>
  <c r="O420" i="12"/>
  <c r="D156" i="12" l="1"/>
  <c r="E156" i="12"/>
  <c r="L421" i="12"/>
  <c r="N421" i="12" l="1"/>
  <c r="M421" i="12"/>
  <c r="F156" i="12"/>
  <c r="O421" i="12"/>
  <c r="C157" i="12" l="1"/>
  <c r="L422" i="12"/>
  <c r="N422" i="12" l="1"/>
  <c r="O422" i="12" s="1"/>
  <c r="M422" i="12"/>
  <c r="D157" i="12"/>
  <c r="E157" i="12"/>
  <c r="F157" i="12" l="1"/>
  <c r="C158" i="12" s="1"/>
  <c r="L423" i="12"/>
  <c r="N423" i="12" l="1"/>
  <c r="M423" i="12"/>
  <c r="D158" i="12"/>
  <c r="E158" i="12" s="1"/>
  <c r="O423" i="12"/>
  <c r="L424" i="12" s="1"/>
  <c r="N424" i="12" l="1"/>
  <c r="O424" i="12" s="1"/>
  <c r="L425" i="12" s="1"/>
  <c r="M424" i="12"/>
  <c r="F158" i="12"/>
  <c r="C159" i="12" s="1"/>
  <c r="N425" i="12" l="1"/>
  <c r="O425" i="12" s="1"/>
  <c r="L426" i="12" s="1"/>
  <c r="M425" i="12"/>
  <c r="D159" i="12"/>
  <c r="E159" i="12"/>
  <c r="N426" i="12" l="1"/>
  <c r="O426" i="12" s="1"/>
  <c r="L427" i="12" s="1"/>
  <c r="M426" i="12"/>
  <c r="F159" i="12"/>
  <c r="C160" i="12" s="1"/>
  <c r="N427" i="12" l="1"/>
  <c r="M427" i="12"/>
  <c r="D160" i="12"/>
  <c r="E160" i="12"/>
  <c r="O427" i="12"/>
  <c r="L428" i="12" s="1"/>
  <c r="N428" i="12" l="1"/>
  <c r="M428" i="12"/>
  <c r="F160" i="12"/>
  <c r="C161" i="12" s="1"/>
  <c r="O428" i="12"/>
  <c r="L429" i="12" s="1"/>
  <c r="N429" i="12" l="1"/>
  <c r="M429" i="12"/>
  <c r="D161" i="12"/>
  <c r="E161" i="12"/>
  <c r="O429" i="12"/>
  <c r="F161" i="12" l="1"/>
  <c r="C162" i="12" s="1"/>
  <c r="L430" i="12"/>
  <c r="P418" i="12"/>
  <c r="Q418" i="12" s="1"/>
  <c r="N430" i="12" l="1"/>
  <c r="M430" i="12"/>
  <c r="D162" i="12"/>
  <c r="E162" i="12"/>
  <c r="O430" i="12"/>
  <c r="F162" i="12" l="1"/>
  <c r="C163" i="12" s="1"/>
  <c r="L431" i="12"/>
  <c r="N431" i="12" l="1"/>
  <c r="M431" i="12"/>
  <c r="D163" i="12"/>
  <c r="E163" i="12"/>
  <c r="O431" i="12"/>
  <c r="F163" i="12" l="1"/>
  <c r="C164" i="12" s="1"/>
  <c r="D164" i="12" s="1"/>
  <c r="L432" i="12"/>
  <c r="E164" i="12" l="1"/>
  <c r="F164" i="12" s="1"/>
  <c r="C165" i="12" s="1"/>
  <c r="N432" i="12"/>
  <c r="M432" i="12"/>
  <c r="O432" i="12"/>
  <c r="D165" i="12" l="1"/>
  <c r="E165" i="12"/>
  <c r="L433" i="12"/>
  <c r="N433" i="12" l="1"/>
  <c r="M433" i="12"/>
  <c r="F165" i="12"/>
  <c r="O433" i="12"/>
  <c r="C166" i="12" l="1"/>
  <c r="G154" i="12"/>
  <c r="H154" i="12" s="1"/>
  <c r="S154" i="12" s="1"/>
  <c r="W41" i="5" s="1"/>
  <c r="W50" i="5" s="1"/>
  <c r="W60" i="5" s="1"/>
  <c r="L434" i="12"/>
  <c r="N434" i="12" l="1"/>
  <c r="M434" i="12"/>
  <c r="W51" i="5"/>
  <c r="W53" i="5"/>
  <c r="D166" i="12"/>
  <c r="E166" i="12"/>
  <c r="O434" i="12"/>
  <c r="F166" i="12" l="1"/>
  <c r="W54" i="5"/>
  <c r="W56" i="5" s="1"/>
  <c r="L435" i="12"/>
  <c r="W55" i="5" l="1"/>
  <c r="W57" i="5" s="1"/>
  <c r="N435" i="12"/>
  <c r="O435" i="12" s="1"/>
  <c r="L436" i="12" s="1"/>
  <c r="M435" i="12"/>
  <c r="C167" i="12"/>
  <c r="N436" i="12" l="1"/>
  <c r="O436" i="12" s="1"/>
  <c r="L437" i="12" s="1"/>
  <c r="M436" i="12"/>
  <c r="D167" i="12"/>
  <c r="E167" i="12" s="1"/>
  <c r="N437" i="12" l="1"/>
  <c r="M437" i="12"/>
  <c r="F167" i="12"/>
  <c r="O437" i="12"/>
  <c r="L438" i="12" s="1"/>
  <c r="N438" i="12" l="1"/>
  <c r="M438" i="12"/>
  <c r="C168" i="12"/>
  <c r="O438" i="12"/>
  <c r="L439" i="12" s="1"/>
  <c r="N439" i="12" l="1"/>
  <c r="M439" i="12"/>
  <c r="D168" i="12"/>
  <c r="E168" i="12"/>
  <c r="O439" i="12"/>
  <c r="L440" i="12" s="1"/>
  <c r="N440" i="12" l="1"/>
  <c r="M440" i="12"/>
  <c r="F168" i="12"/>
  <c r="O440" i="12"/>
  <c r="L441" i="12" s="1"/>
  <c r="N441" i="12" l="1"/>
  <c r="O441" i="12" s="1"/>
  <c r="M441" i="12"/>
  <c r="C169" i="12"/>
  <c r="D169" i="12" l="1"/>
  <c r="E169" i="12"/>
  <c r="L442" i="12"/>
  <c r="P430" i="12"/>
  <c r="Q430" i="12" s="1"/>
  <c r="N442" i="12" l="1"/>
  <c r="M442" i="12"/>
  <c r="F169" i="12"/>
  <c r="O442" i="12"/>
  <c r="C170" i="12" l="1"/>
  <c r="L443" i="12"/>
  <c r="N443" i="12" l="1"/>
  <c r="M443" i="12"/>
  <c r="D170" i="12"/>
  <c r="E170" i="12"/>
  <c r="O443" i="12"/>
  <c r="F170" i="12" l="1"/>
  <c r="L444" i="12"/>
  <c r="N444" i="12" l="1"/>
  <c r="M444" i="12"/>
  <c r="C171" i="12"/>
  <c r="O444" i="12"/>
  <c r="D171" i="12" l="1"/>
  <c r="E171" i="12"/>
  <c r="L445" i="12"/>
  <c r="N445" i="12" l="1"/>
  <c r="O445" i="12" s="1"/>
  <c r="M445" i="12"/>
  <c r="F171" i="12"/>
  <c r="C172" i="12" s="1"/>
  <c r="D172" i="12" l="1"/>
  <c r="E172" i="12"/>
  <c r="L446" i="12"/>
  <c r="N446" i="12" l="1"/>
  <c r="M446" i="12"/>
  <c r="F172" i="12"/>
  <c r="C173" i="12" s="1"/>
  <c r="O446" i="12"/>
  <c r="D173" i="12" l="1"/>
  <c r="E173" i="12"/>
  <c r="L447" i="12"/>
  <c r="N447" i="12" l="1"/>
  <c r="M447" i="12"/>
  <c r="F173" i="12"/>
  <c r="C174" i="12" s="1"/>
  <c r="O447" i="12"/>
  <c r="L448" i="12" s="1"/>
  <c r="N448" i="12" l="1"/>
  <c r="M448" i="12"/>
  <c r="D174" i="12"/>
  <c r="E174" i="12"/>
  <c r="O448" i="12"/>
  <c r="L449" i="12" s="1"/>
  <c r="N449" i="12" l="1"/>
  <c r="M449" i="12"/>
  <c r="F174" i="12"/>
  <c r="C175" i="12" s="1"/>
  <c r="O449" i="12"/>
  <c r="L450" i="12" s="1"/>
  <c r="N450" i="12" l="1"/>
  <c r="M450" i="12"/>
  <c r="D175" i="12"/>
  <c r="E175" i="12"/>
  <c r="O450" i="12"/>
  <c r="L451" i="12" s="1"/>
  <c r="N451" i="12" l="1"/>
  <c r="O451" i="12" s="1"/>
  <c r="L452" i="12" s="1"/>
  <c r="M451" i="12"/>
  <c r="F175" i="12"/>
  <c r="C176" i="12" s="1"/>
  <c r="N452" i="12" l="1"/>
  <c r="M452" i="12"/>
  <c r="D176" i="12"/>
  <c r="E176" i="12"/>
  <c r="F176" i="12" s="1"/>
  <c r="C177" i="12" s="1"/>
  <c r="O452" i="12"/>
  <c r="L453" i="12" s="1"/>
  <c r="N453" i="12" l="1"/>
  <c r="O453" i="12" s="1"/>
  <c r="M453" i="12"/>
  <c r="D177" i="12"/>
  <c r="E177" i="12"/>
  <c r="F177" i="12" l="1"/>
  <c r="L454" i="12"/>
  <c r="P442" i="12"/>
  <c r="Q442" i="12" s="1"/>
  <c r="N454" i="12" l="1"/>
  <c r="M454" i="12"/>
  <c r="C178" i="12"/>
  <c r="G166" i="12"/>
  <c r="H166" i="12" s="1"/>
  <c r="S166" i="12" s="1"/>
  <c r="X41" i="5" s="1"/>
  <c r="X50" i="5" s="1"/>
  <c r="X60" i="5" s="1"/>
  <c r="O454" i="12"/>
  <c r="X51" i="5" l="1"/>
  <c r="X53" i="5"/>
  <c r="D178" i="12"/>
  <c r="E178" i="12"/>
  <c r="L455" i="12"/>
  <c r="N455" i="12" l="1"/>
  <c r="M455" i="12"/>
  <c r="F178" i="12"/>
  <c r="X54" i="5"/>
  <c r="X56" i="5" s="1"/>
  <c r="O455" i="12"/>
  <c r="X55" i="5" l="1"/>
  <c r="X57" i="5" s="1"/>
  <c r="C179" i="12"/>
  <c r="L456" i="12"/>
  <c r="N456" i="12" l="1"/>
  <c r="M456" i="12"/>
  <c r="D179" i="12"/>
  <c r="E179" i="12" s="1"/>
  <c r="O456" i="12"/>
  <c r="F179" i="12" l="1"/>
  <c r="C180" i="12" s="1"/>
  <c r="L457" i="12"/>
  <c r="N457" i="12" l="1"/>
  <c r="M457" i="12"/>
  <c r="D180" i="12"/>
  <c r="E180" i="12"/>
  <c r="O457" i="12"/>
  <c r="F180" i="12" l="1"/>
  <c r="L458" i="12"/>
  <c r="N458" i="12" l="1"/>
  <c r="M458" i="12"/>
  <c r="C181" i="12"/>
  <c r="O458" i="12"/>
  <c r="D181" i="12" l="1"/>
  <c r="E181" i="12"/>
  <c r="L459" i="12"/>
  <c r="N459" i="12" l="1"/>
  <c r="M459" i="12"/>
  <c r="F181" i="12"/>
  <c r="O459" i="12"/>
  <c r="L460" i="12" s="1"/>
  <c r="N460" i="12" l="1"/>
  <c r="M460" i="12"/>
  <c r="C182" i="12"/>
  <c r="O460" i="12"/>
  <c r="L461" i="12" s="1"/>
  <c r="N461" i="12" l="1"/>
  <c r="M461" i="12"/>
  <c r="D182" i="12"/>
  <c r="E182" i="12"/>
  <c r="O461" i="12"/>
  <c r="L462" i="12" s="1"/>
  <c r="N462" i="12" l="1"/>
  <c r="M462" i="12"/>
  <c r="F182" i="12"/>
  <c r="O462" i="12"/>
  <c r="L463" i="12" s="1"/>
  <c r="N463" i="12" l="1"/>
  <c r="M463" i="12"/>
  <c r="C183" i="12"/>
  <c r="O463" i="12"/>
  <c r="L464" i="12" s="1"/>
  <c r="N464" i="12" l="1"/>
  <c r="O464" i="12" s="1"/>
  <c r="L465" i="12" s="1"/>
  <c r="M464" i="12"/>
  <c r="D183" i="12"/>
  <c r="E183" i="12"/>
  <c r="N465" i="12" l="1"/>
  <c r="M465" i="12"/>
  <c r="F183" i="12"/>
  <c r="C184" i="12" s="1"/>
  <c r="O465" i="12"/>
  <c r="D184" i="12" l="1"/>
  <c r="E184" i="12"/>
  <c r="L466" i="12"/>
  <c r="P454" i="12"/>
  <c r="Q454" i="12" s="1"/>
  <c r="N466" i="12" l="1"/>
  <c r="O466" i="12" s="1"/>
  <c r="M466" i="12"/>
  <c r="F184" i="12"/>
  <c r="C185" i="12" s="1"/>
  <c r="D185" i="12" l="1"/>
  <c r="E185" i="12"/>
  <c r="L467" i="12"/>
  <c r="N467" i="12" l="1"/>
  <c r="M467" i="12"/>
  <c r="F185" i="12"/>
  <c r="C186" i="12" s="1"/>
  <c r="O467" i="12"/>
  <c r="D186" i="12" l="1"/>
  <c r="E186" i="12"/>
  <c r="L468" i="12"/>
  <c r="N468" i="12" l="1"/>
  <c r="M468" i="12"/>
  <c r="F186" i="12"/>
  <c r="C187" i="12" s="1"/>
  <c r="O468" i="12"/>
  <c r="D187" i="12" l="1"/>
  <c r="E187" i="12"/>
  <c r="F187" i="12" s="1"/>
  <c r="C188" i="12" s="1"/>
  <c r="L469" i="12"/>
  <c r="N469" i="12" l="1"/>
  <c r="M469" i="12"/>
  <c r="D188" i="12"/>
  <c r="E188" i="12" s="1"/>
  <c r="O469" i="12"/>
  <c r="F188" i="12" l="1"/>
  <c r="C189" i="12" s="1"/>
  <c r="D189" i="12" s="1"/>
  <c r="L470" i="12"/>
  <c r="N470" i="12" l="1"/>
  <c r="M470" i="12"/>
  <c r="E189" i="12"/>
  <c r="F189" i="12"/>
  <c r="O470" i="12"/>
  <c r="C190" i="12" l="1"/>
  <c r="G178" i="12"/>
  <c r="H178" i="12" s="1"/>
  <c r="S178" i="12" s="1"/>
  <c r="Y41" i="5" s="1"/>
  <c r="Y50" i="5" s="1"/>
  <c r="Y60" i="5" s="1"/>
  <c r="L471" i="12"/>
  <c r="N471" i="12" l="1"/>
  <c r="M471" i="12"/>
  <c r="Y51" i="5"/>
  <c r="Y53" i="5"/>
  <c r="D190" i="12"/>
  <c r="E190" i="12"/>
  <c r="O471" i="12"/>
  <c r="L472" i="12" s="1"/>
  <c r="N472" i="12" l="1"/>
  <c r="M472" i="12"/>
  <c r="F190" i="12"/>
  <c r="Y54" i="5"/>
  <c r="Y56" i="5" s="1"/>
  <c r="O472" i="12"/>
  <c r="L473" i="12" s="1"/>
  <c r="Y55" i="5" l="1"/>
  <c r="Y57" i="5" s="1"/>
  <c r="N473" i="12"/>
  <c r="M473" i="12"/>
  <c r="C191" i="12"/>
  <c r="O473" i="12"/>
  <c r="L474" i="12" s="1"/>
  <c r="N474" i="12" l="1"/>
  <c r="M474" i="12"/>
  <c r="D191" i="12"/>
  <c r="E191" i="12" s="1"/>
  <c r="O474" i="12"/>
  <c r="L475" i="12" s="1"/>
  <c r="N475" i="12" l="1"/>
  <c r="M475" i="12"/>
  <c r="F191" i="12"/>
  <c r="C192" i="12" s="1"/>
  <c r="O475" i="12"/>
  <c r="L476" i="12" s="1"/>
  <c r="N476" i="12" l="1"/>
  <c r="M476" i="12"/>
  <c r="D192" i="12"/>
  <c r="E192" i="12"/>
  <c r="O476" i="12"/>
  <c r="L477" i="12" s="1"/>
  <c r="N477" i="12" l="1"/>
  <c r="M477" i="12"/>
  <c r="F192" i="12"/>
  <c r="O477" i="12"/>
  <c r="C193" i="12" l="1"/>
  <c r="L478" i="12"/>
  <c r="P466" i="12"/>
  <c r="Q466" i="12" s="1"/>
  <c r="N478" i="12" l="1"/>
  <c r="O478" i="12" s="1"/>
  <c r="M478" i="12"/>
  <c r="D193" i="12"/>
  <c r="E193" i="12"/>
  <c r="F193" i="12" l="1"/>
  <c r="L479" i="12"/>
  <c r="N479" i="12" l="1"/>
  <c r="M479" i="12"/>
  <c r="C194" i="12"/>
  <c r="O479" i="12"/>
  <c r="D194" i="12" l="1"/>
  <c r="E194" i="12"/>
  <c r="L480" i="12"/>
  <c r="N480" i="12" l="1"/>
  <c r="M480" i="12"/>
  <c r="F194" i="12"/>
  <c r="O480" i="12"/>
  <c r="C195" i="12" l="1"/>
  <c r="L481" i="12"/>
  <c r="N481" i="12" l="1"/>
  <c r="M481" i="12"/>
  <c r="D195" i="12"/>
  <c r="E195" i="12" s="1"/>
  <c r="O481" i="12"/>
  <c r="F195" i="12" l="1"/>
  <c r="C196" i="12" s="1"/>
  <c r="D196" i="12" s="1"/>
  <c r="E196" i="12"/>
  <c r="L482" i="12"/>
  <c r="N482" i="12" l="1"/>
  <c r="O482" i="12" s="1"/>
  <c r="M482" i="12"/>
  <c r="F196" i="12"/>
  <c r="C197" i="12" s="1"/>
  <c r="D197" i="12" l="1"/>
  <c r="E197" i="12"/>
  <c r="L483" i="12"/>
  <c r="N483" i="12" l="1"/>
  <c r="M483" i="12"/>
  <c r="F197" i="12"/>
  <c r="C198" i="12" s="1"/>
  <c r="O483" i="12"/>
  <c r="L484" i="12" s="1"/>
  <c r="N484" i="12" l="1"/>
  <c r="M484" i="12"/>
  <c r="D198" i="12"/>
  <c r="E198" i="12"/>
  <c r="O484" i="12"/>
  <c r="L485" i="12" s="1"/>
  <c r="N485" i="12" l="1"/>
  <c r="M485" i="12"/>
  <c r="F198" i="12"/>
  <c r="C199" i="12" s="1"/>
  <c r="O485" i="12"/>
  <c r="L486" i="12" s="1"/>
  <c r="N486" i="12" l="1"/>
  <c r="M486" i="12"/>
  <c r="D199" i="12"/>
  <c r="E199" i="12"/>
  <c r="O486" i="12"/>
  <c r="L487" i="12" s="1"/>
  <c r="N487" i="12" l="1"/>
  <c r="M487" i="12"/>
  <c r="F199" i="12"/>
  <c r="C200" i="12" s="1"/>
  <c r="O487" i="12"/>
  <c r="L488" i="12" s="1"/>
  <c r="N488" i="12" l="1"/>
  <c r="M488" i="12"/>
  <c r="D200" i="12"/>
  <c r="E200" i="12"/>
  <c r="O488" i="12"/>
  <c r="L489" i="12" s="1"/>
  <c r="N489" i="12" l="1"/>
  <c r="O489" i="12" s="1"/>
  <c r="P478" i="12" s="1"/>
  <c r="Q478" i="12" s="1"/>
  <c r="M489" i="12"/>
  <c r="F200" i="12"/>
  <c r="C201" i="12" s="1"/>
  <c r="D201" i="12" l="1"/>
  <c r="E201" i="12"/>
  <c r="F201" i="12" l="1"/>
  <c r="C202" i="12" l="1"/>
  <c r="G190" i="12"/>
  <c r="H190" i="12" s="1"/>
  <c r="S190" i="12" s="1"/>
  <c r="Z41" i="5" s="1"/>
  <c r="Z50" i="5" s="1"/>
  <c r="N59" i="5"/>
  <c r="Z51" i="5" l="1"/>
  <c r="Z53" i="5"/>
  <c r="Z60" i="5"/>
  <c r="D202" i="12"/>
  <c r="E202" i="12"/>
  <c r="N62" i="5"/>
  <c r="N65" i="5"/>
  <c r="N66" i="5"/>
  <c r="Z54" i="5" l="1"/>
  <c r="Z56" i="5" s="1"/>
  <c r="F202" i="12"/>
  <c r="O59" i="5"/>
  <c r="C203" i="12" l="1"/>
  <c r="Z55" i="5"/>
  <c r="Z57" i="5" s="1"/>
  <c r="Z59" i="5" s="1"/>
  <c r="Z62" i="5" s="1"/>
  <c r="O62" i="5"/>
  <c r="O65" i="5"/>
  <c r="O66" i="5"/>
  <c r="D203" i="12" l="1"/>
  <c r="E203" i="12"/>
  <c r="P59" i="5"/>
  <c r="F203" i="12" l="1"/>
  <c r="P65" i="5"/>
  <c r="P66" i="5"/>
  <c r="P62" i="5"/>
  <c r="C204" i="12" l="1"/>
  <c r="Q59" i="5"/>
  <c r="D204" i="12" l="1"/>
  <c r="E204" i="12" s="1"/>
  <c r="Q65" i="5"/>
  <c r="Q66" i="5"/>
  <c r="Q62" i="5"/>
  <c r="F204" i="12" l="1"/>
  <c r="C205" i="12" s="1"/>
  <c r="R59" i="5"/>
  <c r="D205" i="12" l="1"/>
  <c r="E205" i="12"/>
  <c r="R62" i="5"/>
  <c r="R65" i="5"/>
  <c r="R66" i="5"/>
  <c r="F205" i="12" l="1"/>
  <c r="S59" i="5"/>
  <c r="C206" i="12" l="1"/>
  <c r="S65" i="5"/>
  <c r="S66" i="5"/>
  <c r="S62" i="5"/>
  <c r="D206" i="12" l="1"/>
  <c r="E206" i="12"/>
  <c r="T59" i="5"/>
  <c r="F206" i="12" l="1"/>
  <c r="T65" i="5"/>
  <c r="T66" i="5"/>
  <c r="T62" i="5"/>
  <c r="C207" i="12" l="1"/>
  <c r="U59" i="5"/>
  <c r="D207" i="12" l="1"/>
  <c r="E207" i="12"/>
  <c r="U65" i="5"/>
  <c r="U66" i="5"/>
  <c r="U62" i="5"/>
  <c r="F207" i="12" l="1"/>
  <c r="C208" i="12" s="1"/>
  <c r="V59" i="5"/>
  <c r="D208" i="12" l="1"/>
  <c r="E208" i="12"/>
  <c r="V65" i="5"/>
  <c r="V66" i="5"/>
  <c r="V62" i="5"/>
  <c r="F208" i="12" l="1"/>
  <c r="C209" i="12" s="1"/>
  <c r="D209" i="12" s="1"/>
  <c r="W59" i="5"/>
  <c r="E209" i="12" l="1"/>
  <c r="F209" i="12" s="1"/>
  <c r="C210" i="12" s="1"/>
  <c r="W62" i="5"/>
  <c r="W65" i="5"/>
  <c r="W66" i="5"/>
  <c r="D210" i="12" l="1"/>
  <c r="E210" i="12"/>
  <c r="X59" i="5"/>
  <c r="F210" i="12" l="1"/>
  <c r="C211" i="12" s="1"/>
  <c r="X62" i="5"/>
  <c r="X65" i="5"/>
  <c r="X66" i="5"/>
  <c r="D211" i="12" l="1"/>
  <c r="E211" i="12"/>
  <c r="Y59" i="5"/>
  <c r="F211" i="12" l="1"/>
  <c r="C212" i="12" s="1"/>
  <c r="Y65" i="5"/>
  <c r="Y66" i="5"/>
  <c r="Y62" i="5"/>
  <c r="D212" i="12" l="1"/>
  <c r="E212" i="12"/>
  <c r="F212" i="12" l="1"/>
  <c r="C213" i="12" s="1"/>
  <c r="D213" i="12" l="1"/>
  <c r="E213" i="12"/>
  <c r="F213" i="12" l="1"/>
  <c r="C214" i="12" l="1"/>
  <c r="G202" i="12"/>
  <c r="H202" i="12" s="1"/>
  <c r="S202" i="12" s="1"/>
  <c r="AA41" i="5" s="1"/>
  <c r="AA50" i="5" s="1"/>
  <c r="AA60" i="5" l="1"/>
  <c r="AA53" i="5"/>
  <c r="AA51" i="5"/>
  <c r="D214" i="12"/>
  <c r="E214" i="12"/>
  <c r="F214" i="12" l="1"/>
  <c r="AA54" i="5"/>
  <c r="AA56" i="5" s="1"/>
  <c r="AA55" i="5" l="1"/>
  <c r="AA57" i="5" s="1"/>
  <c r="AA59" i="5" s="1"/>
  <c r="AA62" i="5" s="1"/>
  <c r="C215" i="12"/>
  <c r="D215" i="12" l="1"/>
  <c r="E215" i="12" s="1"/>
  <c r="F215" i="12" l="1"/>
  <c r="C216" i="12" s="1"/>
  <c r="D216" i="12" l="1"/>
  <c r="E216" i="12" s="1"/>
  <c r="F216" i="12" l="1"/>
  <c r="C217" i="12" s="1"/>
  <c r="D217" i="12" l="1"/>
  <c r="E217" i="12" s="1"/>
  <c r="F217" i="12" l="1"/>
  <c r="C218" i="12" s="1"/>
  <c r="D218" i="12" l="1"/>
  <c r="E218" i="12" s="1"/>
  <c r="F218" i="12" l="1"/>
  <c r="C219" i="12" l="1"/>
  <c r="D219" i="12" l="1"/>
  <c r="E219" i="12" s="1"/>
  <c r="F219" i="12" l="1"/>
  <c r="C220" i="12" s="1"/>
  <c r="D220" i="12" l="1"/>
  <c r="E220" i="12" s="1"/>
  <c r="F220" i="12" s="1"/>
  <c r="C221" i="12" s="1"/>
  <c r="D221" i="12" s="1"/>
  <c r="E221" i="12" l="1"/>
  <c r="F221" i="12" s="1"/>
  <c r="C222" i="12" s="1"/>
  <c r="D222" i="12" l="1"/>
  <c r="E222" i="12" s="1"/>
  <c r="F222" i="12" l="1"/>
  <c r="C223" i="12" s="1"/>
  <c r="D223" i="12" l="1"/>
  <c r="E223" i="12" s="1"/>
  <c r="F223" i="12" s="1"/>
  <c r="C224" i="12" s="1"/>
  <c r="D224" i="12" l="1"/>
  <c r="E224" i="12" l="1"/>
  <c r="F224" i="12" s="1"/>
  <c r="C225" i="12" s="1"/>
  <c r="D225" i="12" l="1"/>
  <c r="E225" i="12"/>
  <c r="F225" i="12" s="1"/>
  <c r="C226" i="12" s="1"/>
  <c r="G214" i="12" l="1"/>
  <c r="H214" i="12" s="1"/>
  <c r="S214" i="12" s="1"/>
  <c r="AB41" i="5" s="1"/>
  <c r="AB50" i="5" s="1"/>
  <c r="AB60" i="5" s="1"/>
  <c r="E226" i="12"/>
  <c r="D226" i="12"/>
  <c r="AB51" i="5" l="1"/>
  <c r="AB53" i="5"/>
  <c r="F226" i="12"/>
  <c r="C227" i="12" s="1"/>
  <c r="AB54" i="5"/>
  <c r="AB56" i="5" s="1"/>
  <c r="AB55" i="5" l="1"/>
  <c r="AB57" i="5" s="1"/>
  <c r="AB59" i="5" s="1"/>
  <c r="AB62" i="5" s="1"/>
  <c r="D227" i="12"/>
  <c r="E227" i="12"/>
  <c r="F227" i="12" l="1"/>
  <c r="C228" i="12" l="1"/>
  <c r="D228" i="12" l="1"/>
  <c r="E228" i="12"/>
  <c r="F228" i="12" l="1"/>
  <c r="C229" i="12" l="1"/>
  <c r="D229" i="12" l="1"/>
  <c r="E229" i="12"/>
  <c r="F229" i="12" l="1"/>
  <c r="C230" i="12" l="1"/>
  <c r="D230" i="12" l="1"/>
  <c r="E230" i="12"/>
  <c r="F230" i="12" l="1"/>
  <c r="C231" i="12" l="1"/>
  <c r="D231" i="12" l="1"/>
  <c r="E231" i="12" s="1"/>
  <c r="F231" i="12" l="1"/>
  <c r="C232" i="12" s="1"/>
  <c r="D232" i="12" l="1"/>
  <c r="E232" i="12" l="1"/>
  <c r="F232" i="12" s="1"/>
  <c r="C233" i="12" s="1"/>
  <c r="D233" i="12" l="1"/>
  <c r="E233" i="12"/>
  <c r="F233" i="12" s="1"/>
  <c r="C234" i="12" s="1"/>
  <c r="D234" i="12" s="1"/>
  <c r="E234" i="12" s="1"/>
  <c r="F234" i="12" l="1"/>
  <c r="C235" i="12" s="1"/>
  <c r="D235" i="12" l="1"/>
  <c r="E235" i="12"/>
  <c r="F235" i="12" l="1"/>
  <c r="C236" i="12" s="1"/>
  <c r="D236" i="12" l="1"/>
  <c r="E236" i="12" s="1"/>
  <c r="F236" i="12" l="1"/>
  <c r="C237" i="12" s="1"/>
  <c r="D237" i="12" s="1"/>
  <c r="E237" i="12" l="1"/>
  <c r="F237" i="12" s="1"/>
  <c r="C238" i="12" l="1"/>
  <c r="G226" i="12"/>
  <c r="H226" i="12" s="1"/>
  <c r="S226" i="12" s="1"/>
  <c r="AC41" i="5" s="1"/>
  <c r="AC50" i="5" s="1"/>
  <c r="AC60" i="5" l="1"/>
  <c r="AC51" i="5"/>
  <c r="AC53" i="5"/>
  <c r="D238" i="12"/>
  <c r="E238" i="12"/>
  <c r="F238" i="12" l="1"/>
  <c r="AC54" i="5"/>
  <c r="AC56" i="5" s="1"/>
  <c r="AC55" i="5" l="1"/>
  <c r="AC57" i="5" s="1"/>
  <c r="AC59" i="5" s="1"/>
  <c r="AC62" i="5" s="1"/>
  <c r="C239" i="12"/>
  <c r="D239" i="12" l="1"/>
  <c r="E239" i="12"/>
  <c r="F239" i="12" l="1"/>
  <c r="C240" i="12" l="1"/>
  <c r="D240" i="12" l="1"/>
  <c r="E240" i="12" s="1"/>
  <c r="F240" i="12" l="1"/>
  <c r="C241" i="12" s="1"/>
  <c r="D241" i="12" l="1"/>
  <c r="E241" i="12"/>
  <c r="F241" i="12" l="1"/>
  <c r="C242" i="12" l="1"/>
  <c r="D242" i="12" l="1"/>
  <c r="E242" i="12"/>
  <c r="F242" i="12" l="1"/>
  <c r="C243" i="12" l="1"/>
  <c r="D243" i="12" l="1"/>
  <c r="E243" i="12" s="1"/>
  <c r="F243" i="12" l="1"/>
  <c r="C244" i="12" s="1"/>
  <c r="D244" i="12" l="1"/>
  <c r="E244" i="12" s="1"/>
  <c r="F244" i="12" s="1"/>
  <c r="C245" i="12" s="1"/>
  <c r="D245" i="12" l="1"/>
  <c r="E245" i="12"/>
  <c r="F245" i="12" l="1"/>
  <c r="C246" i="12" s="1"/>
  <c r="D246" i="12" l="1"/>
  <c r="E246" i="12"/>
  <c r="F246" i="12" l="1"/>
  <c r="C247" i="12" s="1"/>
  <c r="D247" i="12" s="1"/>
  <c r="E247" i="12" l="1"/>
  <c r="F247" i="12" s="1"/>
  <c r="C248" i="12" s="1"/>
  <c r="D248" i="12" l="1"/>
  <c r="E248" i="12" s="1"/>
  <c r="F248" i="12" l="1"/>
  <c r="C249" i="12" s="1"/>
  <c r="D249" i="12" s="1"/>
  <c r="E249" i="12" l="1"/>
  <c r="F249" i="12" s="1"/>
  <c r="C250" i="12" l="1"/>
  <c r="G238" i="12"/>
  <c r="H238" i="12" s="1"/>
  <c r="S238" i="12" s="1"/>
  <c r="AD41" i="5" s="1"/>
  <c r="AD50" i="5" s="1"/>
  <c r="AD60" i="5" l="1"/>
  <c r="AD53" i="5"/>
  <c r="AD51" i="5"/>
  <c r="E250" i="12"/>
  <c r="D250" i="12"/>
  <c r="F250" i="12" l="1"/>
  <c r="C251" i="12" s="1"/>
  <c r="AD54" i="5"/>
  <c r="AD56" i="5" s="1"/>
  <c r="AD55" i="5" l="1"/>
  <c r="AD57" i="5" s="1"/>
  <c r="AD59" i="5" s="1"/>
  <c r="AD62" i="5" s="1"/>
  <c r="E251" i="12"/>
  <c r="D251" i="12"/>
  <c r="F251" i="12" l="1"/>
  <c r="C252" i="12" s="1"/>
  <c r="E252" i="12" l="1"/>
  <c r="D252" i="12"/>
  <c r="F252" i="12" s="1"/>
  <c r="C253" i="12" l="1"/>
  <c r="E253" i="12" l="1"/>
  <c r="D253" i="12"/>
  <c r="F253" i="12" l="1"/>
  <c r="C254" i="12" s="1"/>
  <c r="E254" i="12" l="1"/>
  <c r="D254" i="12"/>
  <c r="F254" i="12" l="1"/>
  <c r="C255" i="12" s="1"/>
  <c r="E255" i="12" l="1"/>
  <c r="D255" i="12"/>
  <c r="F255" i="12" l="1"/>
  <c r="C256" i="12" s="1"/>
  <c r="E256" i="12" s="1"/>
  <c r="D256" i="12" l="1"/>
  <c r="F256" i="12"/>
  <c r="C257" i="12" s="1"/>
  <c r="E257" i="12" s="1"/>
  <c r="D257" i="12" l="1"/>
  <c r="F257" i="12"/>
  <c r="C258" i="12" s="1"/>
  <c r="E258" i="12" s="1"/>
  <c r="D258" i="12" l="1"/>
  <c r="F258" i="12"/>
  <c r="C259" i="12" s="1"/>
  <c r="E259" i="12" l="1"/>
  <c r="D259" i="12"/>
  <c r="F259" i="12" l="1"/>
  <c r="C260" i="12" s="1"/>
  <c r="E260" i="12" s="1"/>
  <c r="D260" i="12" l="1"/>
  <c r="F260" i="12"/>
  <c r="C261" i="12" s="1"/>
  <c r="E261" i="12" l="1"/>
  <c r="D261" i="12"/>
  <c r="F261" i="12" l="1"/>
  <c r="C262" i="12" l="1"/>
  <c r="G250" i="12"/>
  <c r="H250" i="12" s="1"/>
  <c r="S250" i="12" s="1"/>
  <c r="AE41" i="5" s="1"/>
  <c r="AE50" i="5" s="1"/>
  <c r="AE60" i="5" l="1"/>
  <c r="AE51" i="5"/>
  <c r="AE53" i="5"/>
  <c r="E262" i="12"/>
  <c r="D262" i="12"/>
  <c r="F262" i="12" l="1"/>
  <c r="C263" i="12" s="1"/>
  <c r="AE54" i="5"/>
  <c r="AE56" i="5" s="1"/>
  <c r="AE55" i="5" l="1"/>
  <c r="AE57" i="5" s="1"/>
  <c r="AE59" i="5" s="1"/>
  <c r="AE62" i="5" s="1"/>
  <c r="D263" i="12"/>
  <c r="E263" i="12"/>
  <c r="F263" i="12" l="1"/>
  <c r="C264" i="12" l="1"/>
  <c r="E264" i="12" l="1"/>
  <c r="D264" i="12"/>
  <c r="F264" i="12" l="1"/>
  <c r="C265" i="12" s="1"/>
  <c r="E265" i="12" l="1"/>
  <c r="D265" i="12"/>
  <c r="F265" i="12" l="1"/>
  <c r="C266" i="12" s="1"/>
  <c r="D266" i="12" l="1"/>
  <c r="E266" i="12"/>
  <c r="F266" i="12" l="1"/>
  <c r="C267" i="12" l="1"/>
  <c r="D267" i="12" l="1"/>
  <c r="E267" i="12"/>
  <c r="F267" i="12" l="1"/>
  <c r="C268" i="12" s="1"/>
  <c r="E268" i="12" l="1"/>
  <c r="D268" i="12"/>
  <c r="F268" i="12" l="1"/>
  <c r="C269" i="12" s="1"/>
  <c r="D269" i="12" s="1"/>
  <c r="E269" i="12"/>
  <c r="F269" i="12" l="1"/>
  <c r="C270" i="12" s="1"/>
  <c r="D270" i="12" l="1"/>
  <c r="E270" i="12"/>
  <c r="F270" i="12" l="1"/>
  <c r="C271" i="12" s="1"/>
  <c r="D271" i="12" l="1"/>
  <c r="E271" i="12"/>
  <c r="F271" i="12" l="1"/>
  <c r="C272" i="12" s="1"/>
  <c r="D272" i="12" l="1"/>
  <c r="E272" i="12"/>
  <c r="F272" i="12" l="1"/>
  <c r="C273" i="12" s="1"/>
  <c r="E273" i="12" l="1"/>
  <c r="D273" i="12"/>
  <c r="F273" i="12" l="1"/>
  <c r="C274" i="12"/>
  <c r="G262" i="12"/>
  <c r="H262" i="12" s="1"/>
  <c r="S262" i="12" s="1"/>
  <c r="AF41" i="5" s="1"/>
  <c r="AF50" i="5" s="1"/>
  <c r="AF60" i="5" l="1"/>
  <c r="AF51" i="5"/>
  <c r="AF53" i="5"/>
  <c r="E274" i="12"/>
  <c r="D274" i="12"/>
  <c r="F274" i="12" l="1"/>
  <c r="C275" i="12" s="1"/>
  <c r="AF54" i="5"/>
  <c r="AF56" i="5" s="1"/>
  <c r="AF55" i="5" l="1"/>
  <c r="AF57" i="5" s="1"/>
  <c r="AF59" i="5" s="1"/>
  <c r="AF62" i="5" s="1"/>
  <c r="D275" i="12"/>
  <c r="E275" i="12"/>
  <c r="F275" i="12" l="1"/>
  <c r="C276" i="12" l="1"/>
  <c r="D276" i="12" l="1"/>
  <c r="E276" i="12"/>
  <c r="F276" i="12" l="1"/>
  <c r="C277" i="12" l="1"/>
  <c r="E277" i="12" l="1"/>
  <c r="D277" i="12"/>
  <c r="F277" i="12" l="1"/>
  <c r="C278" i="12" l="1"/>
  <c r="E278" i="12" l="1"/>
  <c r="D278" i="12"/>
  <c r="F278" i="12" l="1"/>
  <c r="C279" i="12" l="1"/>
  <c r="D279" i="12" l="1"/>
  <c r="E279" i="12"/>
  <c r="F279" i="12" l="1"/>
  <c r="C280" i="12" s="1"/>
  <c r="D280" i="12" l="1"/>
  <c r="E280" i="12"/>
  <c r="F280" i="12" l="1"/>
  <c r="C281" i="12" s="1"/>
  <c r="E281" i="12" l="1"/>
  <c r="D281" i="12"/>
  <c r="F281" i="12" l="1"/>
  <c r="C282" i="12" s="1"/>
  <c r="E282" i="12" l="1"/>
  <c r="D282" i="12"/>
  <c r="F282" i="12" l="1"/>
  <c r="C283" i="12" s="1"/>
  <c r="D283" i="12" s="1"/>
  <c r="E283" i="12" l="1"/>
  <c r="F283" i="12" s="1"/>
  <c r="C284" i="12" s="1"/>
  <c r="D284" i="12" l="1"/>
  <c r="E284" i="12"/>
  <c r="F284" i="12" l="1"/>
  <c r="C285" i="12" s="1"/>
  <c r="E285" i="12" l="1"/>
  <c r="D285" i="12"/>
  <c r="F285" i="12" l="1"/>
  <c r="C286" i="12" l="1"/>
  <c r="G274" i="12"/>
  <c r="H274" i="12" s="1"/>
  <c r="S274" i="12" s="1"/>
  <c r="AG41" i="5" s="1"/>
  <c r="AG50" i="5" s="1"/>
  <c r="AG60" i="5" l="1"/>
  <c r="AG51" i="5"/>
  <c r="AG53" i="5"/>
  <c r="E286" i="12"/>
  <c r="D286" i="12"/>
  <c r="F286" i="12" l="1"/>
  <c r="AG54" i="5"/>
  <c r="AG56" i="5" s="1"/>
  <c r="AG55" i="5" l="1"/>
  <c r="AG57" i="5" s="1"/>
  <c r="AG59" i="5" s="1"/>
  <c r="AG62" i="5" s="1"/>
  <c r="C287" i="12"/>
  <c r="D287" i="12" l="1"/>
  <c r="E287" i="12"/>
  <c r="F287" i="12" l="1"/>
  <c r="C288" i="12" l="1"/>
  <c r="D288" i="12" l="1"/>
  <c r="E288" i="12"/>
  <c r="F288" i="12" l="1"/>
  <c r="C289" i="12" l="1"/>
  <c r="D289" i="12" l="1"/>
  <c r="E289" i="12"/>
  <c r="F289" i="12" l="1"/>
  <c r="C290" i="12" l="1"/>
  <c r="D290" i="12" l="1"/>
  <c r="E290" i="12"/>
  <c r="F290" i="12" l="1"/>
  <c r="C291" i="12" l="1"/>
  <c r="D291" i="12" l="1"/>
  <c r="E291" i="12"/>
  <c r="F291" i="12" l="1"/>
  <c r="C292" i="12" s="1"/>
  <c r="D292" i="12" l="1"/>
  <c r="E292" i="12"/>
  <c r="F292" i="12" l="1"/>
  <c r="C293" i="12" s="1"/>
  <c r="D293" i="12" l="1"/>
  <c r="E293" i="12"/>
  <c r="F293" i="12" l="1"/>
  <c r="C294" i="12" s="1"/>
  <c r="D294" i="12" l="1"/>
  <c r="E294" i="12"/>
  <c r="F294" i="12" l="1"/>
  <c r="C295" i="12" s="1"/>
  <c r="D295" i="12" l="1"/>
  <c r="E295" i="12"/>
  <c r="F295" i="12" l="1"/>
  <c r="C296" i="12" s="1"/>
  <c r="D296" i="12" l="1"/>
  <c r="E296" i="12"/>
  <c r="F296" i="12" l="1"/>
  <c r="C297" i="12" s="1"/>
  <c r="D297" i="12" l="1"/>
  <c r="E297" i="12"/>
  <c r="F297" i="12" l="1"/>
  <c r="C298" i="12" l="1"/>
  <c r="G286" i="12"/>
  <c r="H286" i="12" s="1"/>
  <c r="S286" i="12" s="1"/>
  <c r="AH41" i="5" s="1"/>
  <c r="AH50" i="5" s="1"/>
  <c r="AH60" i="5" l="1"/>
  <c r="AH51" i="5"/>
  <c r="AH53" i="5"/>
  <c r="D298" i="12"/>
  <c r="E298" i="12"/>
  <c r="F298" i="12" l="1"/>
  <c r="AH54" i="5"/>
  <c r="AH56" i="5" s="1"/>
  <c r="AH55" i="5" l="1"/>
  <c r="AH57" i="5" s="1"/>
  <c r="AH59" i="5" s="1"/>
  <c r="AH62" i="5" s="1"/>
  <c r="C299" i="12"/>
  <c r="D299" i="12" l="1"/>
  <c r="E299" i="12"/>
  <c r="F299" i="12" l="1"/>
  <c r="C300" i="12" l="1"/>
  <c r="D300" i="12" l="1"/>
  <c r="E300" i="12"/>
  <c r="F300" i="12" l="1"/>
  <c r="C301" i="12" l="1"/>
  <c r="E301" i="12" l="1"/>
  <c r="D301" i="12"/>
  <c r="F301" i="12" l="1"/>
  <c r="C302" i="12" s="1"/>
  <c r="E302" i="12" l="1"/>
  <c r="D302" i="12"/>
  <c r="F302" i="12" l="1"/>
  <c r="C303" i="12" s="1"/>
  <c r="D303" i="12" l="1"/>
  <c r="E303" i="12"/>
  <c r="F303" i="12" l="1"/>
  <c r="C304" i="12" s="1"/>
  <c r="D304" i="12" l="1"/>
  <c r="E304" i="12"/>
  <c r="F304" i="12" l="1"/>
  <c r="C305" i="12" s="1"/>
  <c r="D305" i="12" l="1"/>
  <c r="E305" i="12"/>
  <c r="F305" i="12" l="1"/>
  <c r="C306" i="12" s="1"/>
  <c r="D306" i="12" l="1"/>
  <c r="E306" i="12"/>
  <c r="F306" i="12" l="1"/>
  <c r="C307" i="12" s="1"/>
  <c r="D307" i="12" l="1"/>
  <c r="E307" i="12"/>
  <c r="F307" i="12" l="1"/>
  <c r="C308" i="12" s="1"/>
  <c r="D308" i="12" l="1"/>
  <c r="E308" i="12"/>
  <c r="F308" i="12" l="1"/>
  <c r="C309" i="12" s="1"/>
  <c r="E309" i="12" l="1"/>
  <c r="D309" i="12"/>
  <c r="F309" i="12" l="1"/>
  <c r="C310" i="12" s="1"/>
  <c r="G298" i="12" l="1"/>
  <c r="H298" i="12" s="1"/>
  <c r="S298" i="12" s="1"/>
  <c r="AI41" i="5" s="1"/>
  <c r="AI50" i="5" s="1"/>
  <c r="AI51" i="5" s="1"/>
  <c r="E310" i="12"/>
  <c r="D310" i="12"/>
  <c r="F310" i="12" l="1"/>
  <c r="C311" i="12" s="1"/>
  <c r="AI60" i="5"/>
  <c r="AI53" i="5"/>
  <c r="AI54" i="5" s="1"/>
  <c r="AI56" i="5" s="1"/>
  <c r="AI55" i="5" l="1"/>
  <c r="AI57" i="5" s="1"/>
  <c r="AI59" i="5" s="1"/>
  <c r="AI62" i="5" s="1"/>
  <c r="E311" i="12"/>
  <c r="D311" i="12"/>
  <c r="F311" i="12" l="1"/>
  <c r="C312" i="12" s="1"/>
  <c r="D312" i="12" l="1"/>
  <c r="E312" i="12"/>
  <c r="F312" i="12" l="1"/>
  <c r="C313" i="12" l="1"/>
  <c r="D313" i="12" l="1"/>
  <c r="E313" i="12"/>
  <c r="F313" i="12" l="1"/>
  <c r="C314" i="12" l="1"/>
  <c r="D314" i="12" l="1"/>
  <c r="E314" i="12"/>
  <c r="F314" i="12" l="1"/>
  <c r="C315" i="12" l="1"/>
  <c r="D315" i="12" l="1"/>
  <c r="E315" i="12"/>
  <c r="F315" i="12" l="1"/>
  <c r="C316" i="12" s="1"/>
  <c r="E316" i="12" l="1"/>
  <c r="D316" i="12"/>
  <c r="F316" i="12" l="1"/>
  <c r="C317" i="12" s="1"/>
  <c r="D317" i="12"/>
  <c r="E317" i="12"/>
  <c r="F317" i="12" l="1"/>
  <c r="C318" i="12" s="1"/>
  <c r="D318" i="12" l="1"/>
  <c r="E318" i="12"/>
  <c r="F318" i="12" l="1"/>
  <c r="C319" i="12" s="1"/>
  <c r="E319" i="12" l="1"/>
  <c r="D319" i="12"/>
  <c r="F319" i="12" l="1"/>
  <c r="C320" i="12" s="1"/>
  <c r="D320" i="12"/>
  <c r="E320" i="12"/>
  <c r="F320" i="12" l="1"/>
  <c r="C321" i="12" s="1"/>
  <c r="D321" i="12" l="1"/>
  <c r="E321" i="12"/>
  <c r="F321" i="12" l="1"/>
  <c r="C322" i="12" l="1"/>
  <c r="G310" i="12"/>
  <c r="H310" i="12" s="1"/>
  <c r="S310" i="12" s="1"/>
  <c r="AJ41" i="5" s="1"/>
  <c r="AJ50" i="5" s="1"/>
  <c r="AJ60" i="5" l="1"/>
  <c r="AJ51" i="5"/>
  <c r="AJ53" i="5"/>
  <c r="E322" i="12"/>
  <c r="D322" i="12"/>
  <c r="F322" i="12" l="1"/>
  <c r="C323" i="12" s="1"/>
  <c r="AJ54" i="5"/>
  <c r="AJ56" i="5" s="1"/>
  <c r="AJ55" i="5" l="1"/>
  <c r="AJ57" i="5" s="1"/>
  <c r="AJ59" i="5" s="1"/>
  <c r="AJ62" i="5" s="1"/>
  <c r="E323" i="12"/>
  <c r="D323" i="12"/>
  <c r="F323" i="12" l="1"/>
  <c r="C324" i="12" s="1"/>
  <c r="E324" i="12" l="1"/>
  <c r="D324" i="12"/>
  <c r="F324" i="12" l="1"/>
  <c r="C325" i="12" s="1"/>
  <c r="E325" i="12" l="1"/>
  <c r="D325" i="12"/>
  <c r="F325" i="12" l="1"/>
  <c r="C326" i="12" l="1"/>
  <c r="D326" i="12" l="1"/>
  <c r="E326" i="12"/>
  <c r="F326" i="12" l="1"/>
  <c r="C327" i="12" s="1"/>
  <c r="E327" i="12" l="1"/>
  <c r="D327" i="12"/>
  <c r="F327" i="12" l="1"/>
  <c r="C328" i="12" s="1"/>
  <c r="D328" i="12" s="1"/>
  <c r="E328" i="12" l="1"/>
  <c r="F328" i="12" s="1"/>
  <c r="C329" i="12" s="1"/>
  <c r="E329" i="12" l="1"/>
  <c r="D329" i="12"/>
  <c r="F329" i="12" l="1"/>
  <c r="C330" i="12" s="1"/>
  <c r="E330" i="12" l="1"/>
  <c r="D330" i="12"/>
  <c r="F330" i="12" l="1"/>
  <c r="C331" i="12" s="1"/>
  <c r="E331" i="12" s="1"/>
  <c r="D331" i="12" l="1"/>
  <c r="F331" i="12" s="1"/>
  <c r="C332" i="12" s="1"/>
  <c r="E332" i="12" s="1"/>
  <c r="D332" i="12" l="1"/>
  <c r="F332" i="12" s="1"/>
  <c r="C333" i="12" s="1"/>
  <c r="E333" i="12" s="1"/>
  <c r="D333" i="12" l="1"/>
  <c r="F333" i="12"/>
  <c r="C334" i="12" s="1"/>
  <c r="G322" i="12"/>
  <c r="H322" i="12" s="1"/>
  <c r="S322" i="12" s="1"/>
  <c r="AK41" i="5" s="1"/>
  <c r="AK50" i="5" s="1"/>
  <c r="AK60" i="5" l="1"/>
  <c r="AK53" i="5"/>
  <c r="AK51" i="5"/>
  <c r="E334" i="12"/>
  <c r="D334" i="12"/>
  <c r="F334" i="12" l="1"/>
  <c r="C335" i="12"/>
  <c r="AK54" i="5"/>
  <c r="AK56" i="5" s="1"/>
  <c r="AK55" i="5" l="1"/>
  <c r="AK57" i="5" s="1"/>
  <c r="AK59" i="5" s="1"/>
  <c r="AK62" i="5" s="1"/>
  <c r="E335" i="12"/>
  <c r="D335" i="12"/>
  <c r="F335" i="12" l="1"/>
  <c r="C336" i="12" s="1"/>
  <c r="E336" i="12" l="1"/>
  <c r="D336" i="12"/>
  <c r="F336" i="12" l="1"/>
  <c r="C337" i="12" s="1"/>
  <c r="E337" i="12" l="1"/>
  <c r="D337" i="12"/>
  <c r="F337" i="12" l="1"/>
  <c r="C338" i="12" s="1"/>
  <c r="E338" i="12" l="1"/>
  <c r="D338" i="12"/>
  <c r="F338" i="12" l="1"/>
  <c r="C339" i="12" s="1"/>
  <c r="E339" i="12" l="1"/>
  <c r="D339" i="12"/>
  <c r="F339" i="12" l="1"/>
  <c r="C340" i="12" s="1"/>
  <c r="E340" i="12" s="1"/>
  <c r="D340" i="12" l="1"/>
  <c r="F340" i="12" s="1"/>
  <c r="C341" i="12" s="1"/>
  <c r="E341" i="12" s="1"/>
  <c r="D341" i="12" l="1"/>
  <c r="F341" i="12" s="1"/>
  <c r="C342" i="12" s="1"/>
  <c r="E342" i="12" s="1"/>
  <c r="D342" i="12" l="1"/>
  <c r="F342" i="12" s="1"/>
  <c r="C343" i="12" s="1"/>
  <c r="E343" i="12" s="1"/>
  <c r="D343" i="12" l="1"/>
  <c r="F343" i="12" s="1"/>
  <c r="C344" i="12" s="1"/>
  <c r="E344" i="12" s="1"/>
  <c r="D344" i="12" l="1"/>
  <c r="F344" i="12" s="1"/>
  <c r="C345" i="12" s="1"/>
  <c r="E345" i="12" s="1"/>
  <c r="D345" i="12" l="1"/>
  <c r="F345" i="12" s="1"/>
  <c r="C346" i="12"/>
  <c r="G334" i="12"/>
  <c r="H334" i="12" s="1"/>
  <c r="S334" i="12" s="1"/>
  <c r="AL41" i="5" s="1"/>
  <c r="AL50" i="5" s="1"/>
  <c r="AL60" i="5" l="1"/>
  <c r="AL51" i="5"/>
  <c r="AL53" i="5"/>
  <c r="E346" i="12"/>
  <c r="D346" i="12"/>
  <c r="F346" i="12" l="1"/>
  <c r="C347" i="12" s="1"/>
  <c r="AL54" i="5"/>
  <c r="AL56" i="5" s="1"/>
  <c r="AL55" i="5" l="1"/>
  <c r="AL57" i="5" s="1"/>
  <c r="AL59" i="5" s="1"/>
  <c r="AL62" i="5" s="1"/>
  <c r="E347" i="12"/>
  <c r="D347" i="12"/>
  <c r="F347" i="12" l="1"/>
  <c r="C348" i="12"/>
  <c r="E348" i="12" l="1"/>
  <c r="D348" i="12"/>
  <c r="F348" i="12" l="1"/>
  <c r="C349" i="12" s="1"/>
  <c r="E349" i="12" l="1"/>
  <c r="D349" i="12"/>
  <c r="F349" i="12" l="1"/>
  <c r="C350" i="12"/>
  <c r="E350" i="12" l="1"/>
  <c r="D350" i="12"/>
  <c r="F350" i="12" l="1"/>
  <c r="C351" i="12" s="1"/>
  <c r="E351" i="12" l="1"/>
  <c r="D351" i="12"/>
  <c r="F351" i="12" l="1"/>
  <c r="C352" i="12" s="1"/>
  <c r="E352" i="12" s="1"/>
  <c r="D352" i="12" l="1"/>
  <c r="F352" i="12"/>
  <c r="C353" i="12" s="1"/>
  <c r="E353" i="12"/>
  <c r="D353" i="12"/>
  <c r="F353" i="12" l="1"/>
  <c r="C354" i="12" s="1"/>
  <c r="E354" i="12" s="1"/>
  <c r="D354" i="12"/>
  <c r="F354" i="12" l="1"/>
  <c r="C355" i="12" s="1"/>
  <c r="E355" i="12" s="1"/>
  <c r="D355" i="12"/>
  <c r="F355" i="12" l="1"/>
  <c r="C356" i="12" s="1"/>
  <c r="E356" i="12" s="1"/>
  <c r="D356" i="12"/>
  <c r="F356" i="12" l="1"/>
  <c r="C357" i="12" s="1"/>
  <c r="E357" i="12" s="1"/>
  <c r="D357" i="12" l="1"/>
  <c r="F357" i="12"/>
  <c r="C358" i="12" s="1"/>
  <c r="G346" i="12" l="1"/>
  <c r="H346" i="12" s="1"/>
  <c r="S346" i="12" s="1"/>
  <c r="AM41" i="5" s="1"/>
  <c r="AM50" i="5" s="1"/>
  <c r="AM60" i="5" s="1"/>
  <c r="E358" i="12"/>
  <c r="D358" i="12"/>
  <c r="F358" i="12" l="1"/>
  <c r="AM53" i="5"/>
  <c r="AM54" i="5" s="1"/>
  <c r="AM56" i="5" s="1"/>
  <c r="AM51" i="5"/>
  <c r="C359" i="12"/>
  <c r="AM55" i="5" l="1"/>
  <c r="AM57" i="5" s="1"/>
  <c r="AM59" i="5" s="1"/>
  <c r="AM62" i="5" s="1"/>
  <c r="E359" i="12"/>
  <c r="D359" i="12"/>
  <c r="F359" i="12" l="1"/>
  <c r="C360" i="12"/>
  <c r="E360" i="12" l="1"/>
  <c r="D360" i="12"/>
  <c r="F360" i="12" l="1"/>
  <c r="C361" i="12"/>
  <c r="E361" i="12" l="1"/>
  <c r="D361" i="12"/>
  <c r="F361" i="12" l="1"/>
  <c r="C362" i="12" s="1"/>
  <c r="E362" i="12" l="1"/>
  <c r="D362" i="12"/>
  <c r="F362" i="12" l="1"/>
  <c r="C363" i="12" s="1"/>
  <c r="E363" i="12" l="1"/>
  <c r="D363" i="12"/>
  <c r="F363" i="12" l="1"/>
  <c r="C364" i="12" s="1"/>
  <c r="E364" i="12" s="1"/>
  <c r="D364" i="12" l="1"/>
  <c r="F364" i="12"/>
  <c r="C365" i="12" s="1"/>
  <c r="E365" i="12"/>
  <c r="D365" i="12"/>
  <c r="F365" i="12" l="1"/>
  <c r="C366" i="12" s="1"/>
  <c r="E366" i="12" s="1"/>
  <c r="D366" i="12" l="1"/>
  <c r="F366" i="12"/>
  <c r="C367" i="12" s="1"/>
  <c r="E367" i="12"/>
  <c r="D367" i="12"/>
  <c r="F367" i="12" l="1"/>
  <c r="C368" i="12" s="1"/>
  <c r="E368" i="12"/>
  <c r="D368" i="12"/>
  <c r="F368" i="12" l="1"/>
  <c r="C369" i="12" s="1"/>
  <c r="E369" i="12" s="1"/>
  <c r="D369" i="12" l="1"/>
  <c r="F369" i="12" s="1"/>
  <c r="C370" i="12" s="1"/>
  <c r="G358" i="12" l="1"/>
  <c r="H358" i="12" s="1"/>
  <c r="S358" i="12" s="1"/>
  <c r="AN41" i="5" s="1"/>
  <c r="AN50" i="5" s="1"/>
  <c r="AN60" i="5" s="1"/>
  <c r="E370" i="12"/>
  <c r="D370" i="12"/>
  <c r="AN53" i="5" l="1"/>
  <c r="AN51" i="5"/>
  <c r="F370" i="12"/>
  <c r="AN54" i="5"/>
  <c r="AN56" i="5" s="1"/>
  <c r="AN62" i="5" s="1"/>
  <c r="C371" i="12"/>
  <c r="AN55" i="5" l="1"/>
  <c r="AN57" i="5" s="1"/>
  <c r="AN59" i="5" s="1"/>
  <c r="E371" i="12"/>
  <c r="F371" i="12" s="1"/>
  <c r="D371" i="12"/>
  <c r="C372" i="12" l="1"/>
  <c r="E372" i="12" l="1"/>
  <c r="F372" i="12" s="1"/>
  <c r="D372" i="12"/>
  <c r="C373" i="12" l="1"/>
  <c r="E373" i="12" l="1"/>
  <c r="F373" i="12" s="1"/>
  <c r="D373" i="12"/>
  <c r="C374" i="12" l="1"/>
  <c r="E374" i="12" l="1"/>
  <c r="F374" i="12" s="1"/>
  <c r="D374" i="12"/>
  <c r="C375" i="12" l="1"/>
  <c r="E375" i="12" l="1"/>
  <c r="F375" i="12" s="1"/>
  <c r="C376" i="12" s="1"/>
  <c r="D375" i="12"/>
  <c r="E376" i="12" l="1"/>
  <c r="F376" i="12" s="1"/>
  <c r="C377" i="12" s="1"/>
  <c r="D376" i="12"/>
  <c r="E377" i="12" l="1"/>
  <c r="F377" i="12" s="1"/>
  <c r="C378" i="12" s="1"/>
  <c r="D377" i="12"/>
  <c r="E378" i="12" l="1"/>
  <c r="F378" i="12" s="1"/>
  <c r="C379" i="12" s="1"/>
  <c r="D378" i="12"/>
  <c r="E379" i="12" l="1"/>
  <c r="F379" i="12" s="1"/>
  <c r="C380" i="12" s="1"/>
  <c r="D379" i="12"/>
  <c r="E380" i="12" l="1"/>
  <c r="F380" i="12" s="1"/>
  <c r="C381" i="12" s="1"/>
  <c r="D380" i="12"/>
  <c r="E381" i="12" l="1"/>
  <c r="F381" i="12" s="1"/>
  <c r="D381" i="12"/>
  <c r="C382" i="12" l="1"/>
  <c r="G370" i="12"/>
  <c r="H370" i="12" s="1"/>
  <c r="S370" i="12" s="1"/>
  <c r="E382" i="12" l="1"/>
  <c r="F382" i="12" s="1"/>
  <c r="D382" i="12"/>
  <c r="C383" i="12" l="1"/>
  <c r="E383" i="12" l="1"/>
  <c r="F383" i="12" s="1"/>
  <c r="D383" i="12"/>
  <c r="C384" i="12" l="1"/>
  <c r="E384" i="12" l="1"/>
  <c r="F384" i="12" s="1"/>
  <c r="D384" i="12"/>
  <c r="C385" i="12" l="1"/>
  <c r="E385" i="12" l="1"/>
  <c r="F385" i="12" s="1"/>
  <c r="D385" i="12"/>
  <c r="C386" i="12" l="1"/>
  <c r="E386" i="12" l="1"/>
  <c r="F386" i="12" s="1"/>
  <c r="D386" i="12"/>
  <c r="C387" i="12" l="1"/>
  <c r="E387" i="12" l="1"/>
  <c r="F387" i="12" s="1"/>
  <c r="C388" i="12" s="1"/>
  <c r="D387" i="12"/>
  <c r="E388" i="12" l="1"/>
  <c r="F388" i="12" s="1"/>
  <c r="C389" i="12" s="1"/>
  <c r="D388" i="12"/>
  <c r="E389" i="12" l="1"/>
  <c r="F389" i="12" s="1"/>
  <c r="C390" i="12" s="1"/>
  <c r="D389" i="12"/>
  <c r="E390" i="12" l="1"/>
  <c r="F390" i="12" s="1"/>
  <c r="C391" i="12" s="1"/>
  <c r="D390" i="12"/>
  <c r="E391" i="12" l="1"/>
  <c r="F391" i="12" s="1"/>
  <c r="C392" i="12" s="1"/>
  <c r="D391" i="12"/>
  <c r="E392" i="12" l="1"/>
  <c r="F392" i="12" s="1"/>
  <c r="C393" i="12" s="1"/>
  <c r="D392" i="12"/>
  <c r="E393" i="12" l="1"/>
  <c r="F393" i="12" s="1"/>
  <c r="D393" i="12"/>
  <c r="C394" i="12" l="1"/>
  <c r="G382" i="12"/>
  <c r="H382" i="12" s="1"/>
  <c r="S382" i="12" s="1"/>
  <c r="E394" i="12" l="1"/>
  <c r="F394" i="12" s="1"/>
  <c r="D394" i="12"/>
  <c r="C395" i="12" l="1"/>
  <c r="E395" i="12" l="1"/>
  <c r="F395" i="12" s="1"/>
  <c r="D395" i="12"/>
  <c r="C396" i="12" l="1"/>
  <c r="E396" i="12" l="1"/>
  <c r="F396" i="12" s="1"/>
  <c r="D396" i="12"/>
  <c r="C397" i="12" l="1"/>
  <c r="E397" i="12" l="1"/>
  <c r="F397" i="12" s="1"/>
  <c r="D397" i="12"/>
  <c r="C398" i="12" l="1"/>
  <c r="E398" i="12" l="1"/>
  <c r="F398" i="12" s="1"/>
  <c r="D398" i="12"/>
  <c r="C399" i="12" l="1"/>
  <c r="E399" i="12" l="1"/>
  <c r="F399" i="12" s="1"/>
  <c r="C400" i="12" s="1"/>
  <c r="D399" i="12"/>
  <c r="E400" i="12" l="1"/>
  <c r="D400" i="12"/>
  <c r="F400" i="12"/>
  <c r="C401" i="12" s="1"/>
  <c r="E401" i="12" l="1"/>
  <c r="F401" i="12" s="1"/>
  <c r="C402" i="12" s="1"/>
  <c r="D401" i="12"/>
  <c r="E402" i="12" l="1"/>
  <c r="F402" i="12" s="1"/>
  <c r="C403" i="12" s="1"/>
  <c r="D402" i="12"/>
  <c r="E403" i="12" l="1"/>
  <c r="F403" i="12" s="1"/>
  <c r="C404" i="12" s="1"/>
  <c r="D403" i="12"/>
  <c r="E404" i="12" l="1"/>
  <c r="F404" i="12" s="1"/>
  <c r="C405" i="12" s="1"/>
  <c r="D404" i="12"/>
  <c r="E405" i="12" l="1"/>
  <c r="F405" i="12" s="1"/>
  <c r="D405" i="12"/>
  <c r="C406" i="12" l="1"/>
  <c r="G394" i="12"/>
  <c r="H394" i="12" s="1"/>
  <c r="S394" i="12" s="1"/>
  <c r="E406" i="12" l="1"/>
  <c r="F406" i="12" s="1"/>
  <c r="D406" i="12"/>
  <c r="C407" i="12" l="1"/>
  <c r="E407" i="12" l="1"/>
  <c r="F407" i="12" s="1"/>
  <c r="D407" i="12"/>
  <c r="C408" i="12" l="1"/>
  <c r="E408" i="12" l="1"/>
  <c r="F408" i="12" s="1"/>
  <c r="D408" i="12"/>
  <c r="C409" i="12" l="1"/>
  <c r="E409" i="12" l="1"/>
  <c r="F409" i="12" s="1"/>
  <c r="D409" i="12"/>
  <c r="C410" i="12" l="1"/>
  <c r="E410" i="12" l="1"/>
  <c r="F410" i="12" s="1"/>
  <c r="D410" i="12"/>
  <c r="C411" i="12" l="1"/>
  <c r="E411" i="12" l="1"/>
  <c r="F411" i="12" s="1"/>
  <c r="C412" i="12" s="1"/>
  <c r="D411" i="12"/>
  <c r="E412" i="12" l="1"/>
  <c r="F412" i="12" s="1"/>
  <c r="C413" i="12" s="1"/>
  <c r="D412" i="12"/>
  <c r="E413" i="12" l="1"/>
  <c r="F413" i="12" s="1"/>
  <c r="C414" i="12" s="1"/>
  <c r="D413" i="12"/>
  <c r="E414" i="12" l="1"/>
  <c r="F414" i="12" s="1"/>
  <c r="C415" i="12" s="1"/>
  <c r="D414" i="12"/>
  <c r="E415" i="12" l="1"/>
  <c r="F415" i="12" s="1"/>
  <c r="C416" i="12" s="1"/>
  <c r="D415" i="12"/>
  <c r="E416" i="12" l="1"/>
  <c r="F416" i="12" s="1"/>
  <c r="C417" i="12" s="1"/>
  <c r="D416" i="12"/>
  <c r="E417" i="12" l="1"/>
  <c r="F417" i="12" s="1"/>
  <c r="D417" i="12"/>
  <c r="C418" i="12" l="1"/>
  <c r="G406" i="12"/>
  <c r="H406" i="12" s="1"/>
  <c r="S406" i="12" s="1"/>
  <c r="E418" i="12" l="1"/>
  <c r="F418" i="12" s="1"/>
  <c r="D418" i="12"/>
  <c r="C419" i="12" l="1"/>
  <c r="E419" i="12" l="1"/>
  <c r="F419" i="12" s="1"/>
  <c r="D419" i="12"/>
  <c r="C420" i="12" l="1"/>
  <c r="E420" i="12" l="1"/>
  <c r="F420" i="12" s="1"/>
  <c r="D420" i="12"/>
  <c r="C421" i="12" l="1"/>
  <c r="E421" i="12" l="1"/>
  <c r="F421" i="12" s="1"/>
  <c r="D421" i="12"/>
  <c r="C422" i="12" l="1"/>
  <c r="E422" i="12" l="1"/>
  <c r="F422" i="12" s="1"/>
  <c r="D422" i="12"/>
  <c r="C423" i="12" l="1"/>
  <c r="E423" i="12" l="1"/>
  <c r="F423" i="12" s="1"/>
  <c r="C424" i="12" s="1"/>
  <c r="D423" i="12"/>
  <c r="E424" i="12" l="1"/>
  <c r="F424" i="12" s="1"/>
  <c r="C425" i="12" s="1"/>
  <c r="D424" i="12"/>
  <c r="E425" i="12" l="1"/>
  <c r="F425" i="12" s="1"/>
  <c r="C426" i="12" s="1"/>
  <c r="D425" i="12"/>
  <c r="E426" i="12" l="1"/>
  <c r="F426" i="12" s="1"/>
  <c r="C427" i="12" s="1"/>
  <c r="D426" i="12"/>
  <c r="E427" i="12" l="1"/>
  <c r="D427" i="12"/>
  <c r="F427" i="12"/>
  <c r="C428" i="12" s="1"/>
  <c r="E428" i="12" l="1"/>
  <c r="F428" i="12" s="1"/>
  <c r="C429" i="12" s="1"/>
  <c r="D428" i="12"/>
  <c r="E429" i="12" l="1"/>
  <c r="F429" i="12" s="1"/>
  <c r="D429" i="12"/>
  <c r="C430" i="12" l="1"/>
  <c r="G418" i="12"/>
  <c r="H418" i="12" s="1"/>
  <c r="S418" i="12" s="1"/>
  <c r="E430" i="12" l="1"/>
  <c r="F430" i="12" s="1"/>
  <c r="D430" i="12"/>
  <c r="C431" i="12" l="1"/>
  <c r="E431" i="12" l="1"/>
  <c r="F431" i="12" s="1"/>
  <c r="D431" i="12"/>
  <c r="C432" i="12" l="1"/>
  <c r="E432" i="12" l="1"/>
  <c r="F432" i="12" s="1"/>
  <c r="D432" i="12"/>
  <c r="C433" i="12" l="1"/>
  <c r="E433" i="12" l="1"/>
  <c r="F433" i="12" s="1"/>
  <c r="D433" i="12"/>
  <c r="C434" i="12" l="1"/>
  <c r="E434" i="12" l="1"/>
  <c r="F434" i="12" s="1"/>
  <c r="D434" i="12"/>
  <c r="C435" i="12" l="1"/>
  <c r="E435" i="12" l="1"/>
  <c r="F435" i="12" s="1"/>
  <c r="C436" i="12" s="1"/>
  <c r="D435" i="12"/>
  <c r="E436" i="12" l="1"/>
  <c r="F436" i="12" s="1"/>
  <c r="C437" i="12" s="1"/>
  <c r="D436" i="12"/>
  <c r="E437" i="12" l="1"/>
  <c r="F437" i="12" s="1"/>
  <c r="C438" i="12" s="1"/>
  <c r="D437" i="12"/>
  <c r="E438" i="12" l="1"/>
  <c r="F438" i="12" s="1"/>
  <c r="C439" i="12" s="1"/>
  <c r="D438" i="12"/>
  <c r="E439" i="12" l="1"/>
  <c r="F439" i="12" s="1"/>
  <c r="C440" i="12" s="1"/>
  <c r="D439" i="12"/>
  <c r="E440" i="12" l="1"/>
  <c r="F440" i="12" s="1"/>
  <c r="C441" i="12" s="1"/>
  <c r="D440" i="12"/>
  <c r="E441" i="12" l="1"/>
  <c r="F441" i="12" s="1"/>
  <c r="D441" i="12"/>
  <c r="C442" i="12" l="1"/>
  <c r="G430" i="12"/>
  <c r="H430" i="12" s="1"/>
  <c r="S430" i="12" s="1"/>
  <c r="E442" i="12" l="1"/>
  <c r="F442" i="12" s="1"/>
  <c r="D442" i="12"/>
  <c r="C443" i="12" l="1"/>
  <c r="E443" i="12" l="1"/>
  <c r="F443" i="12" s="1"/>
  <c r="D443" i="12"/>
  <c r="C444" i="12" l="1"/>
  <c r="E444" i="12" l="1"/>
  <c r="F444" i="12" s="1"/>
  <c r="D444" i="12"/>
  <c r="C445" i="12" l="1"/>
  <c r="E445" i="12" l="1"/>
  <c r="F445" i="12" s="1"/>
  <c r="D445" i="12"/>
  <c r="C446" i="12" l="1"/>
  <c r="E446" i="12" l="1"/>
  <c r="F446" i="12" s="1"/>
  <c r="D446" i="12"/>
  <c r="C447" i="12" l="1"/>
  <c r="E447" i="12" l="1"/>
  <c r="F447" i="12" s="1"/>
  <c r="C448" i="12" s="1"/>
  <c r="D447" i="12"/>
  <c r="E448" i="12" l="1"/>
  <c r="F448" i="12" s="1"/>
  <c r="C449" i="12" s="1"/>
  <c r="D448" i="12"/>
  <c r="E449" i="12" l="1"/>
  <c r="F449" i="12" s="1"/>
  <c r="C450" i="12" s="1"/>
  <c r="D449" i="12"/>
  <c r="E450" i="12" l="1"/>
  <c r="F450" i="12" s="1"/>
  <c r="C451" i="12" s="1"/>
  <c r="D450" i="12"/>
  <c r="E451" i="12" l="1"/>
  <c r="F451" i="12" s="1"/>
  <c r="C452" i="12" s="1"/>
  <c r="D451" i="12"/>
  <c r="E452" i="12" l="1"/>
  <c r="F452" i="12" s="1"/>
  <c r="C453" i="12" s="1"/>
  <c r="D452" i="12"/>
  <c r="E453" i="12" l="1"/>
  <c r="F453" i="12" s="1"/>
  <c r="D453" i="12"/>
  <c r="C454" i="12" l="1"/>
  <c r="G442" i="12"/>
  <c r="H442" i="12" s="1"/>
  <c r="S442" i="12" s="1"/>
  <c r="E454" i="12" l="1"/>
  <c r="F454" i="12" s="1"/>
  <c r="D454" i="12"/>
  <c r="C455" i="12" l="1"/>
  <c r="E455" i="12" l="1"/>
  <c r="F455" i="12" s="1"/>
  <c r="D455" i="12"/>
  <c r="C456" i="12" l="1"/>
  <c r="E456" i="12" l="1"/>
  <c r="F456" i="12" s="1"/>
  <c r="D456" i="12"/>
  <c r="C457" i="12" l="1"/>
  <c r="E457" i="12" l="1"/>
  <c r="F457" i="12" s="1"/>
  <c r="D457" i="12"/>
  <c r="C458" i="12" l="1"/>
  <c r="E458" i="12" l="1"/>
  <c r="F458" i="12" s="1"/>
  <c r="D458" i="12"/>
  <c r="C459" i="12" l="1"/>
  <c r="E459" i="12" l="1"/>
  <c r="F459" i="12" s="1"/>
  <c r="C460" i="12" s="1"/>
  <c r="D459" i="12"/>
  <c r="E460" i="12" l="1"/>
  <c r="F460" i="12" s="1"/>
  <c r="C461" i="12" s="1"/>
  <c r="D460" i="12"/>
  <c r="E461" i="12" l="1"/>
  <c r="F461" i="12" s="1"/>
  <c r="C462" i="12" s="1"/>
  <c r="D461" i="12"/>
  <c r="E462" i="12" l="1"/>
  <c r="F462" i="12" s="1"/>
  <c r="C463" i="12" s="1"/>
  <c r="D462" i="12"/>
  <c r="E463" i="12" l="1"/>
  <c r="F463" i="12" s="1"/>
  <c r="C464" i="12" s="1"/>
  <c r="D463" i="12"/>
  <c r="E464" i="12" l="1"/>
  <c r="F464" i="12" s="1"/>
  <c r="C465" i="12" s="1"/>
  <c r="D464" i="12"/>
  <c r="E465" i="12" l="1"/>
  <c r="F465" i="12" s="1"/>
  <c r="D465" i="12"/>
  <c r="C466" i="12" l="1"/>
  <c r="G454" i="12"/>
  <c r="H454" i="12" s="1"/>
  <c r="S454" i="12" s="1"/>
  <c r="E466" i="12" l="1"/>
  <c r="F466" i="12" s="1"/>
  <c r="D466" i="12"/>
  <c r="C467" i="12" l="1"/>
  <c r="E467" i="12" l="1"/>
  <c r="F467" i="12" s="1"/>
  <c r="D467" i="12"/>
  <c r="C468" i="12" l="1"/>
  <c r="E468" i="12" l="1"/>
  <c r="F468" i="12" s="1"/>
  <c r="D468" i="12"/>
  <c r="C469" i="12" l="1"/>
  <c r="E469" i="12" l="1"/>
  <c r="F469" i="12" s="1"/>
  <c r="D469" i="12"/>
  <c r="C470" i="12" l="1"/>
  <c r="E470" i="12" l="1"/>
  <c r="F470" i="12" s="1"/>
  <c r="D470" i="12"/>
  <c r="C471" i="12" l="1"/>
  <c r="E471" i="12" l="1"/>
  <c r="F471" i="12" s="1"/>
  <c r="C472" i="12" s="1"/>
  <c r="D471" i="12"/>
  <c r="E472" i="12" l="1"/>
  <c r="F472" i="12" s="1"/>
  <c r="C473" i="12" s="1"/>
  <c r="D472" i="12"/>
  <c r="E473" i="12" l="1"/>
  <c r="F473" i="12" s="1"/>
  <c r="C474" i="12" s="1"/>
  <c r="D473" i="12"/>
  <c r="E474" i="12" l="1"/>
  <c r="F474" i="12" s="1"/>
  <c r="C475" i="12" s="1"/>
  <c r="D474" i="12"/>
  <c r="E475" i="12" l="1"/>
  <c r="F475" i="12" s="1"/>
  <c r="C476" i="12" s="1"/>
  <c r="D475" i="12"/>
  <c r="E476" i="12" l="1"/>
  <c r="F476" i="12" s="1"/>
  <c r="C477" i="12" s="1"/>
  <c r="D476" i="12"/>
  <c r="E477" i="12" l="1"/>
  <c r="F477" i="12" s="1"/>
  <c r="D477" i="12"/>
  <c r="C478" i="12" l="1"/>
  <c r="G466" i="12"/>
  <c r="H466" i="12" s="1"/>
  <c r="S466" i="12" s="1"/>
  <c r="E478" i="12" l="1"/>
  <c r="F478" i="12" s="1"/>
  <c r="C479" i="12" s="1"/>
  <c r="D478" i="12"/>
  <c r="E479" i="12" l="1"/>
  <c r="F479" i="12" s="1"/>
  <c r="C480" i="12" s="1"/>
  <c r="D479" i="12"/>
  <c r="E480" i="12" l="1"/>
  <c r="F480" i="12" s="1"/>
  <c r="C481" i="12" s="1"/>
  <c r="D480" i="12"/>
  <c r="E481" i="12" l="1"/>
  <c r="F481" i="12" s="1"/>
  <c r="C482" i="12" s="1"/>
  <c r="D481" i="12"/>
  <c r="E482" i="12" l="1"/>
  <c r="F482" i="12" s="1"/>
  <c r="C483" i="12" s="1"/>
  <c r="D482" i="12"/>
  <c r="E483" i="12" l="1"/>
  <c r="F483" i="12" s="1"/>
  <c r="C484" i="12" s="1"/>
  <c r="D483" i="12"/>
  <c r="E484" i="12" l="1"/>
  <c r="F484" i="12" s="1"/>
  <c r="C485" i="12" s="1"/>
  <c r="D484" i="12"/>
  <c r="E485" i="12" l="1"/>
  <c r="F485" i="12" s="1"/>
  <c r="C486" i="12" s="1"/>
  <c r="D485" i="12"/>
  <c r="E486" i="12" l="1"/>
  <c r="F486" i="12" s="1"/>
  <c r="C487" i="12" s="1"/>
  <c r="D486" i="12"/>
  <c r="E487" i="12" l="1"/>
  <c r="F487" i="12" s="1"/>
  <c r="C488" i="12" s="1"/>
  <c r="D487" i="12"/>
  <c r="E488" i="12" l="1"/>
  <c r="F488" i="12" s="1"/>
  <c r="C489" i="12" s="1"/>
  <c r="D488" i="12"/>
  <c r="E489" i="12" l="1"/>
  <c r="F489" i="12" s="1"/>
  <c r="G478" i="12" s="1"/>
  <c r="H478" i="12" s="1"/>
  <c r="S478" i="12" s="1"/>
  <c r="D48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Rocker</author>
  </authors>
  <commentList>
    <comment ref="F81" authorId="0" shapeId="0" xr:uid="{00000000-0006-0000-0500-000001000000}">
      <text>
        <r>
          <rPr>
            <sz val="8"/>
            <color indexed="81"/>
            <rFont val="Tahoma"/>
            <family val="2"/>
          </rPr>
          <t xml:space="preserve">Total allowable developer fee is 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Sourdif, Laird</author>
  </authors>
  <commentList>
    <comment ref="G20" authorId="0" shapeId="0" xr:uid="{645E02AE-C917-4C10-9620-024C63516783}">
      <text>
        <r>
          <rPr>
            <b/>
            <sz val="9"/>
            <color indexed="81"/>
            <rFont val="Tahoma"/>
            <charset val="1"/>
          </rPr>
          <t xml:space="preserve">Required: Indicate amount here and source(s) of match in comments (ex. Land donation, loan, etc.) If match is a non-capital source, indicate the amount and source in the comments and leave this cell blank.
</t>
        </r>
        <r>
          <rPr>
            <sz val="9"/>
            <color indexed="81"/>
            <rFont val="Tahoma"/>
            <charset val="1"/>
          </rPr>
          <t xml:space="preserve">
</t>
        </r>
      </text>
    </comment>
    <comment ref="G21" authorId="0" shapeId="0" xr:uid="{DB3EE53C-D500-4AD3-8BCF-65454E721CD4}">
      <text>
        <r>
          <rPr>
            <sz val="9"/>
            <color indexed="81"/>
            <rFont val="Tahoma"/>
            <family val="2"/>
          </rPr>
          <t xml:space="preserve">Workforce Housing request cannot exceed 50% of Total Development Cost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Bunn, Sara</author>
    <author>Sourdif, Laird</author>
  </authors>
  <commentList>
    <comment ref="G62" authorId="0" shapeId="0" xr:uid="{9CA69CC6-AEC6-4168-8AA8-5909FAC07167}">
      <text>
        <r>
          <rPr>
            <b/>
            <sz val="9"/>
            <color indexed="81"/>
            <rFont val="Tahoma"/>
            <family val="2"/>
          </rPr>
          <t>Bunn, Sara:</t>
        </r>
        <r>
          <rPr>
            <sz val="9"/>
            <color indexed="81"/>
            <rFont val="Tahoma"/>
            <family val="2"/>
          </rPr>
          <t xml:space="preserve">
Developer cash equity will populate from sources tab.</t>
        </r>
      </text>
    </comment>
    <comment ref="Y63" authorId="1" shapeId="0" xr:uid="{371F34DF-D762-43C8-88A8-2E87744E8090}">
      <text>
        <r>
          <rPr>
            <sz val="9"/>
            <color indexed="81"/>
            <rFont val="Tahoma"/>
            <family val="2"/>
          </rPr>
          <t>Average cash on cash return over 15 years of 12% or less if the project includes owner equity.</t>
        </r>
        <r>
          <rPr>
            <sz val="9"/>
            <color indexed="81"/>
            <rFont val="Tahoma"/>
            <charset val="1"/>
          </rPr>
          <t xml:space="preserve">
</t>
        </r>
      </text>
    </comment>
    <comment ref="K64" authorId="1" shapeId="0" xr:uid="{BA8BEA8B-6DDE-4220-A55E-5B1A702926F0}">
      <text>
        <r>
          <rPr>
            <sz val="9"/>
            <color indexed="81"/>
            <rFont val="Tahoma"/>
            <charset val="1"/>
          </rPr>
          <t>First year stabalized cash on cost return of 6.25% or less.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Kehrwald, Mary Beth</author>
  </authors>
  <commentList>
    <comment ref="H4" authorId="0" shapeId="0" xr:uid="{00000000-0006-0000-0900-000001000000}">
      <text>
        <r>
          <rPr>
            <b/>
            <sz val="9"/>
            <color indexed="81"/>
            <rFont val="Tahoma"/>
            <family val="2"/>
          </rPr>
          <t>Include "D" in the Property Number.</t>
        </r>
      </text>
    </comment>
    <comment ref="H5" authorId="0" shapeId="0" xr:uid="{00000000-0006-0000-0900-000002000000}">
      <text>
        <r>
          <rPr>
            <b/>
            <sz val="9"/>
            <color indexed="81"/>
            <rFont val="Tahoma"/>
            <family val="2"/>
          </rPr>
          <t>Include "M" in the Project Number.</t>
        </r>
      </text>
    </comment>
  </commentList>
</comments>
</file>

<file path=xl/sharedStrings.xml><?xml version="1.0" encoding="utf-8"?>
<sst xmlns="http://schemas.openxmlformats.org/spreadsheetml/2006/main" count="571" uniqueCount="434">
  <si>
    <t>Other</t>
  </si>
  <si>
    <t>Rent Grid</t>
  </si>
  <si>
    <t>Bedrooms</t>
  </si>
  <si>
    <t>Baths</t>
  </si>
  <si>
    <t># Units</t>
  </si>
  <si>
    <t>Utilities</t>
  </si>
  <si>
    <t>Annual Net Rent</t>
  </si>
  <si>
    <t>Total</t>
  </si>
  <si>
    <t>Gross Rent Potential</t>
  </si>
  <si>
    <t>Development Name</t>
  </si>
  <si>
    <t>City</t>
  </si>
  <si>
    <t>Zip Code</t>
  </si>
  <si>
    <t>County</t>
  </si>
  <si>
    <t>Version Date</t>
  </si>
  <si>
    <t>Developer</t>
  </si>
  <si>
    <t>Architect</t>
  </si>
  <si>
    <t>Processing Agent</t>
  </si>
  <si>
    <t>New Construction</t>
  </si>
  <si>
    <t>Rehabilitation</t>
  </si>
  <si>
    <t>Year Built</t>
  </si>
  <si>
    <t>Building Type</t>
  </si>
  <si>
    <t># of Residential Buildings</t>
  </si>
  <si>
    <t>Number of Stories</t>
  </si>
  <si>
    <t>Number of Units</t>
  </si>
  <si>
    <t>Covered Parking Type</t>
  </si>
  <si>
    <t># Covered Parking Spaces</t>
  </si>
  <si>
    <t>Name and Location</t>
  </si>
  <si>
    <t>Version</t>
  </si>
  <si>
    <t>Property Information</t>
  </si>
  <si>
    <t>Development Team</t>
  </si>
  <si>
    <t>INCOME</t>
  </si>
  <si>
    <t>Per Unit</t>
  </si>
  <si>
    <t>Per Room</t>
  </si>
  <si>
    <t>Comments</t>
  </si>
  <si>
    <t>GROSS POTENTIAL RENT</t>
  </si>
  <si>
    <t>Rental Housing Potential</t>
  </si>
  <si>
    <t>Parking / Garage Rent Potential</t>
  </si>
  <si>
    <t>Covered Parking</t>
  </si>
  <si>
    <t># of spaces</t>
  </si>
  <si>
    <t>Mo Fee</t>
  </si>
  <si>
    <t>Surface Parking</t>
  </si>
  <si>
    <t xml:space="preserve">Commercial Rent Potential </t>
  </si>
  <si>
    <t>Gross Potential Rent</t>
  </si>
  <si>
    <t>Tenant Fees</t>
  </si>
  <si>
    <t>Laundry Equipment</t>
  </si>
  <si>
    <t xml:space="preserve">Other  </t>
  </si>
  <si>
    <t xml:space="preserve">Other </t>
  </si>
  <si>
    <t>Forfeited Security Deposits</t>
  </si>
  <si>
    <t>Interest Income</t>
  </si>
  <si>
    <t>Total Other Income</t>
  </si>
  <si>
    <t>RENTAL LOSS</t>
  </si>
  <si>
    <t xml:space="preserve">Rental Housing Vacancy </t>
  </si>
  <si>
    <t>Vacancy Rate</t>
  </si>
  <si>
    <t>Parking / Garage Vacancy</t>
  </si>
  <si>
    <t>Commercial Vacancy</t>
  </si>
  <si>
    <t>Total Rental Loss</t>
  </si>
  <si>
    <t>NET RENTAL INCOME</t>
  </si>
  <si>
    <t>Net Rental Income / Total Revenue</t>
  </si>
  <si>
    <t>Advertising and Marketing</t>
  </si>
  <si>
    <t>Property Management Fee</t>
  </si>
  <si>
    <t>% Revenue</t>
  </si>
  <si>
    <t>$/Unit/Mo</t>
  </si>
  <si>
    <t>Per Unit Per Month</t>
  </si>
  <si>
    <t>Professional Fees (Specify in Comments)</t>
  </si>
  <si>
    <t>Applicant Screening/Collection Expense</t>
  </si>
  <si>
    <t>Site Office Expense (Specify in Comments)</t>
  </si>
  <si>
    <t>On-Site Management Payroll (Specify in Comments)</t>
  </si>
  <si>
    <t>Other Administration (Specify in Comments)</t>
  </si>
  <si>
    <t>Administrative Subtotal</t>
  </si>
  <si>
    <t>MAINTENANCE</t>
  </si>
  <si>
    <t>Elevator Maintenance/Contract</t>
  </si>
  <si>
    <t>Security</t>
  </si>
  <si>
    <t>Rubbish Removal</t>
  </si>
  <si>
    <t>Other Contract Services (Includes Exterminating)</t>
  </si>
  <si>
    <t>Maintenance/Janitor Supplies</t>
  </si>
  <si>
    <t>Grounds Maintenance</t>
  </si>
  <si>
    <t>Snow Removal</t>
  </si>
  <si>
    <t>Heat &amp; A/C Repair Services</t>
  </si>
  <si>
    <t>General Repair Services</t>
  </si>
  <si>
    <t>Painting/Decorating Materials</t>
  </si>
  <si>
    <t>Maintenance/Janitor Payroll (Specify in Comments)</t>
  </si>
  <si>
    <t>Other Maintenance and Operating (Specify in Comments)</t>
  </si>
  <si>
    <t>Maintenance Subtotal</t>
  </si>
  <si>
    <t>Electricity</t>
  </si>
  <si>
    <t>Water &amp; Sewer</t>
  </si>
  <si>
    <t>Gas and Oil</t>
  </si>
  <si>
    <t>Utilities Subtotal</t>
  </si>
  <si>
    <t>SUPPORTIVE HOUSING</t>
  </si>
  <si>
    <t>Unique Operating Expenses (Specify in comments)</t>
  </si>
  <si>
    <t>INSURANCE</t>
  </si>
  <si>
    <t>Property and Liability Insurance Expense</t>
  </si>
  <si>
    <t>Real Estate Taxes</t>
  </si>
  <si>
    <t>Replacement Reserve</t>
  </si>
  <si>
    <t>Miscellaneous Reserves</t>
  </si>
  <si>
    <t>Reserves &amp; Escrows Subtotal</t>
  </si>
  <si>
    <t>Effective Gross Expense</t>
  </si>
  <si>
    <t>NET OPERATING INCOME</t>
  </si>
  <si>
    <t>Net Operating Income</t>
  </si>
  <si>
    <t>TIF</t>
  </si>
  <si>
    <t>PROJECT DESCRIPTION</t>
  </si>
  <si>
    <t>UNIT MIX</t>
  </si>
  <si>
    <t>OPERATING BUDGET</t>
  </si>
  <si>
    <t>Percent of Total Revenue (OR)</t>
  </si>
  <si>
    <t>Other Income from Operations</t>
  </si>
  <si>
    <t>Square Feet</t>
  </si>
  <si>
    <t>Rate</t>
  </si>
  <si>
    <t>CASH FLOW</t>
  </si>
  <si>
    <t>Actuals Two Years Ago</t>
  </si>
  <si>
    <t>Actuals One Year Ago</t>
  </si>
  <si>
    <t>Actuals Current Year</t>
  </si>
  <si>
    <t>Rental Income</t>
  </si>
  <si>
    <t>Parking Income</t>
  </si>
  <si>
    <t>Commercial Income</t>
  </si>
  <si>
    <t xml:space="preserve">  Other </t>
  </si>
  <si>
    <t xml:space="preserve">  Other</t>
  </si>
  <si>
    <t>Rental Vacancy</t>
  </si>
  <si>
    <t>Parking Vacancy</t>
  </si>
  <si>
    <t>Net Rental Income</t>
  </si>
  <si>
    <t>EXPENSES</t>
  </si>
  <si>
    <t>Maintenance Expenses</t>
  </si>
  <si>
    <t>Unique Operating Expenses</t>
  </si>
  <si>
    <t>Insurance</t>
  </si>
  <si>
    <t>Reserves</t>
  </si>
  <si>
    <t>Temporary Income</t>
  </si>
  <si>
    <t>Temporary Income - TIF</t>
  </si>
  <si>
    <t>Total Income for Debt Service</t>
  </si>
  <si>
    <t>DEBT SERVICE</t>
  </si>
  <si>
    <t>TIF Supported Mortgage</t>
  </si>
  <si>
    <t>MIP</t>
  </si>
  <si>
    <t>Total Debt Service</t>
  </si>
  <si>
    <t>Total Debt Service Coverage</t>
  </si>
  <si>
    <t>Adjusted Cash Flow</t>
  </si>
  <si>
    <t>Adjusted Debt Service Coverage</t>
  </si>
  <si>
    <t>Amount</t>
  </si>
  <si>
    <t>Net Cash Flow</t>
  </si>
  <si>
    <t>Beginning Balance</t>
  </si>
  <si>
    <t>Interest</t>
  </si>
  <si>
    <t>Ending Balance</t>
  </si>
  <si>
    <t>Inflator</t>
  </si>
  <si>
    <t>M&amp;O per unit</t>
  </si>
  <si>
    <t>Annual</t>
  </si>
  <si>
    <t>Monthly</t>
  </si>
  <si>
    <t>M&amp;O minus Insurance per unit</t>
  </si>
  <si>
    <t>Administrative Expenses</t>
  </si>
  <si>
    <t>Expense Ratio</t>
  </si>
  <si>
    <t>NOI Supported Mortgage</t>
  </si>
  <si>
    <t>Year</t>
  </si>
  <si>
    <t>Rent Summary</t>
  </si>
  <si>
    <t>Average Net Rent</t>
  </si>
  <si>
    <t>% Units</t>
  </si>
  <si>
    <t>Unit Mix</t>
  </si>
  <si>
    <t>Floor Plan</t>
  </si>
  <si>
    <t>Studio</t>
  </si>
  <si>
    <t>1 BR</t>
  </si>
  <si>
    <t>4 BR</t>
  </si>
  <si>
    <t>5 BR</t>
  </si>
  <si>
    <t>2 BR</t>
  </si>
  <si>
    <t>3 BR</t>
  </si>
  <si>
    <t>Debt Service Reserve</t>
  </si>
  <si>
    <t>Total Costs</t>
  </si>
  <si>
    <t xml:space="preserve">ACQUISITION </t>
  </si>
  <si>
    <t>CONSTRUCTION</t>
  </si>
  <si>
    <t>Land</t>
  </si>
  <si>
    <t>Demolition</t>
  </si>
  <si>
    <t>Acquisition/Refinance Subtotal</t>
  </si>
  <si>
    <t>Special Assessments</t>
  </si>
  <si>
    <t>Holding Costs</t>
  </si>
  <si>
    <t>Residential</t>
  </si>
  <si>
    <t>Garages</t>
  </si>
  <si>
    <t>On Site Work</t>
  </si>
  <si>
    <t>Off Site Work</t>
  </si>
  <si>
    <t>Rehab Subtotal</t>
  </si>
  <si>
    <t>New and Rehab Subtotal</t>
  </si>
  <si>
    <t>Contractor's Overhead</t>
  </si>
  <si>
    <t>Contractor's Profit</t>
  </si>
  <si>
    <t>Construction Contract Amount</t>
  </si>
  <si>
    <t>Contingency</t>
  </si>
  <si>
    <t>Total Construction Costs</t>
  </si>
  <si>
    <t>ENVIRONMENTAL ABATEMENT</t>
  </si>
  <si>
    <t>Soil Abatement</t>
  </si>
  <si>
    <t>Lead Abatement</t>
  </si>
  <si>
    <t>Asbestos Abatement</t>
  </si>
  <si>
    <t>Abatement Contingency (Agency determined)</t>
  </si>
  <si>
    <t>Abatement Total</t>
  </si>
  <si>
    <t>PROFESSIONAL FEES</t>
  </si>
  <si>
    <t>Architect Total</t>
  </si>
  <si>
    <t>Architect Fee - Design</t>
  </si>
  <si>
    <t>Architect Fee - Supervision</t>
  </si>
  <si>
    <t>Architect Reimbursables</t>
  </si>
  <si>
    <t>Marketing</t>
  </si>
  <si>
    <t>Surveys</t>
  </si>
  <si>
    <t>Soil Borings</t>
  </si>
  <si>
    <t>Payment &amp; Performance Bond Premium</t>
  </si>
  <si>
    <t>Building Permit(s)</t>
  </si>
  <si>
    <t>Sewer-Water Access Charge</t>
  </si>
  <si>
    <t>Other Local Fees</t>
  </si>
  <si>
    <t>Appraisal Fee</t>
  </si>
  <si>
    <t>Energy Audit</t>
  </si>
  <si>
    <t>Energy Consultant</t>
  </si>
  <si>
    <t>Environmental Assessment</t>
  </si>
  <si>
    <t>Cost Certification/Audit</t>
  </si>
  <si>
    <t>Market Study</t>
  </si>
  <si>
    <t>Furnishings and Equipment</t>
  </si>
  <si>
    <t>Legal Fees</t>
  </si>
  <si>
    <t>Relocation Costs</t>
  </si>
  <si>
    <t>Other Fees</t>
  </si>
  <si>
    <t>Professional Fees Total</t>
  </si>
  <si>
    <t>DEVELOPER FEE</t>
  </si>
  <si>
    <t>Developer Fee</t>
  </si>
  <si>
    <t>Owner's Construction Representative</t>
  </si>
  <si>
    <t>Other Consultant Fees</t>
  </si>
  <si>
    <t>Developer Fee Total</t>
  </si>
  <si>
    <t>FINANCING COSTS</t>
  </si>
  <si>
    <t>Construction Period Costs</t>
  </si>
  <si>
    <t>Hazard and Liability Insurance</t>
  </si>
  <si>
    <t>Construction Interest at:</t>
  </si>
  <si>
    <t>Builder's Risk Insurance</t>
  </si>
  <si>
    <t>Taxes During Construction</t>
  </si>
  <si>
    <t>Construction Loan Origination Fee</t>
  </si>
  <si>
    <t>Other Inspection Fee</t>
  </si>
  <si>
    <t>Permanent Financing Costs</t>
  </si>
  <si>
    <t>HUD/FHA MIP</t>
  </si>
  <si>
    <t>HUD/FHA Exam Fee</t>
  </si>
  <si>
    <t>HUD/FHA Inspection Fee</t>
  </si>
  <si>
    <t>Other Permanent Origination Fee</t>
  </si>
  <si>
    <t>Mortgage Insurance Premium</t>
  </si>
  <si>
    <t>Bond Issuance Fee</t>
  </si>
  <si>
    <t>Bond Counsel</t>
  </si>
  <si>
    <t>Underwriter Counsel</t>
  </si>
  <si>
    <t>Trustee Fee</t>
  </si>
  <si>
    <t>Rating Agency</t>
  </si>
  <si>
    <t>Other Bond Fees</t>
  </si>
  <si>
    <t>Title and Recording</t>
  </si>
  <si>
    <t>RESERVES</t>
  </si>
  <si>
    <t>Total Reserves</t>
  </si>
  <si>
    <t>TOTAL DEVELOPMENT COSTS</t>
  </si>
  <si>
    <t>Total Development Costs</t>
  </si>
  <si>
    <t>Total Intermediary Costs</t>
  </si>
  <si>
    <t>New Construction Subtotal</t>
  </si>
  <si>
    <t>Acquisition Total</t>
  </si>
  <si>
    <t>Total Mortgageable Costs</t>
  </si>
  <si>
    <t>DEVELOPMENT COSTS</t>
  </si>
  <si>
    <t>SOURCES</t>
  </si>
  <si>
    <t>Name of Source</t>
  </si>
  <si>
    <t>Term</t>
  </si>
  <si>
    <t>Committed</t>
  </si>
  <si>
    <t>First Mortgage</t>
  </si>
  <si>
    <t>Sales Tax Rebate</t>
  </si>
  <si>
    <t>Energy Rebates</t>
  </si>
  <si>
    <t>PERMANENT SOURCES</t>
  </si>
  <si>
    <t>End Loan</t>
  </si>
  <si>
    <t>Total Interim Financing</t>
  </si>
  <si>
    <t>Total Permanent Financing</t>
  </si>
  <si>
    <t>Funding Gap/(Surplus)</t>
  </si>
  <si>
    <r>
      <t>TIF Mortgage</t>
    </r>
    <r>
      <rPr>
        <sz val="8"/>
        <rFont val="Calibri"/>
        <family val="2"/>
        <scheme val="minor"/>
      </rPr>
      <t xml:space="preserve"> (if separate from 1st</t>
    </r>
    <r>
      <rPr>
        <sz val="10"/>
        <rFont val="Calibri"/>
        <family val="2"/>
        <scheme val="minor"/>
      </rPr>
      <t>)</t>
    </r>
  </si>
  <si>
    <t>OTHER COSTS NOT INCLUDED IN THE DEVELOPMENT BUDGET</t>
  </si>
  <si>
    <t>Insurance Escrow</t>
  </si>
  <si>
    <t>Tax Escrow</t>
  </si>
  <si>
    <t>FLOW OF FUNDS</t>
  </si>
  <si>
    <t>Closing</t>
  </si>
  <si>
    <t>During Construction</t>
  </si>
  <si>
    <t>End of Construction</t>
  </si>
  <si>
    <t>Stabilization</t>
  </si>
  <si>
    <t>Post Stabilization</t>
  </si>
  <si>
    <t>From
Cash Flow</t>
  </si>
  <si>
    <t>Comment</t>
  </si>
  <si>
    <t>INTERIM SOURCES</t>
  </si>
  <si>
    <t>Enter Amount when Funds will be Disbursed</t>
  </si>
  <si>
    <t>Uses</t>
  </si>
  <si>
    <t>Total Construction Sources</t>
  </si>
  <si>
    <t>Total Perm Sources</t>
  </si>
  <si>
    <t>Total All Sources</t>
  </si>
  <si>
    <t>Acquisition</t>
  </si>
  <si>
    <t>Rehab</t>
  </si>
  <si>
    <t>Contractor Fees</t>
  </si>
  <si>
    <t>Environmental Abatement</t>
  </si>
  <si>
    <t>Professional Fees</t>
  </si>
  <si>
    <t>Financing Fees</t>
  </si>
  <si>
    <t>Total Uses</t>
  </si>
  <si>
    <t>Surplus/(Shortfall) of Funds</t>
  </si>
  <si>
    <r>
      <t>INTERIM SOURCES</t>
    </r>
    <r>
      <rPr>
        <i/>
        <sz val="11"/>
        <rFont val="Calibri"/>
        <family val="2"/>
        <scheme val="minor"/>
      </rPr>
      <t xml:space="preserve"> </t>
    </r>
    <r>
      <rPr>
        <i/>
        <sz val="9"/>
        <rFont val="Calibri"/>
        <family val="2"/>
        <scheme val="minor"/>
      </rPr>
      <t>(do not include perm sources to be used during construction in this table)</t>
    </r>
  </si>
  <si>
    <t>UTILITIES</t>
  </si>
  <si>
    <t>Total M&amp;O</t>
  </si>
  <si>
    <t>Total Operating Expenses</t>
  </si>
  <si>
    <t>TOTAL OPERATING EXPENSES</t>
  </si>
  <si>
    <t>REALESTATE TAXES &amp; RESERVES</t>
  </si>
  <si>
    <t>TOTAL MANAGEMENT AND OPERATING EXPENSES</t>
  </si>
  <si>
    <t>OTHER INCOME FROM OPERATIONS</t>
  </si>
  <si>
    <t>ADMINISTRATIVE</t>
  </si>
  <si>
    <t>EXPENSE ANALYSIS</t>
  </si>
  <si>
    <t>General Contractor</t>
  </si>
  <si>
    <t>General Requirements</t>
  </si>
  <si>
    <t>Max=</t>
  </si>
  <si>
    <t># Surface Parking Spaces</t>
  </si>
  <si>
    <t>Operating Deficit Escrow</t>
  </si>
  <si>
    <t>Financing Costs Total</t>
  </si>
  <si>
    <t>TEMPORARY INCOME (i.e., TIF, IRP, etc)</t>
  </si>
  <si>
    <t># Years</t>
  </si>
  <si>
    <t>Specify</t>
  </si>
  <si>
    <t>Total Temporary Income</t>
  </si>
  <si>
    <t>MORTGAGE CALCULATION</t>
  </si>
  <si>
    <t>Income Available for Debt Service</t>
  </si>
  <si>
    <t>Year 1</t>
  </si>
  <si>
    <t>Year 15</t>
  </si>
  <si>
    <t>Temporary Income (excluding TIF)</t>
  </si>
  <si>
    <t>Subordinated Debt Payments</t>
  </si>
  <si>
    <t>Principal</t>
  </si>
  <si>
    <t>Term (Years)</t>
  </si>
  <si>
    <t>Amort (Years)</t>
  </si>
  <si>
    <t>Debt Service
Year 1</t>
  </si>
  <si>
    <t>Debt Service
Year 15</t>
  </si>
  <si>
    <t>Lender/Loan</t>
  </si>
  <si>
    <t>Total Subordinated Debt Payments</t>
  </si>
  <si>
    <t>Minimum Debt Coverage Ratio</t>
  </si>
  <si>
    <t>Net Income Available for Debt Service</t>
  </si>
  <si>
    <t>First Mortgage Calculation</t>
  </si>
  <si>
    <t>Lowest Income Available for Debt Service</t>
  </si>
  <si>
    <t>Amortization (Years)</t>
  </si>
  <si>
    <t>Interest Rate</t>
  </si>
  <si>
    <t>Mortgage Insurance Premium (MIP)</t>
  </si>
  <si>
    <t>Debt Service Constant (including MIP)</t>
  </si>
  <si>
    <t>Maximum Calculated Mortgage</t>
  </si>
  <si>
    <t>Maximum NOI Supported Mortgage (rounded)</t>
  </si>
  <si>
    <t>Actual Mortgage if not Maximum Supported</t>
  </si>
  <si>
    <t>TIF Mortgage Calculation</t>
  </si>
  <si>
    <t>Annual TIF Payment</t>
  </si>
  <si>
    <t>Available TIF for Debt Service</t>
  </si>
  <si>
    <t>Maximum Calculated TIF Mortgage</t>
  </si>
  <si>
    <t>Maximum TIF Supported Mortgage (rounded)</t>
  </si>
  <si>
    <t>Actual TIF Mortgage if not Maximum Supported</t>
  </si>
  <si>
    <t>TIF Mortgage Included in First Mortgage (type "x" if true)</t>
  </si>
  <si>
    <t>AMORTIZATION SCHEDULE - NOI SUPPORTED DEBT</t>
  </si>
  <si>
    <t>AMORTIZATION SCHEDULE - TIF SUPPORTED DEBT</t>
  </si>
  <si>
    <t>Loan amount</t>
  </si>
  <si>
    <t>MIP Rate</t>
  </si>
  <si>
    <t>Amortization</t>
  </si>
  <si>
    <t>Payments per Year</t>
  </si>
  <si>
    <t>Monthly Payment</t>
  </si>
  <si>
    <t>Payment #</t>
  </si>
  <si>
    <t>Average Ending Balance</t>
  </si>
  <si>
    <t>Total MIP</t>
  </si>
  <si>
    <t xml:space="preserve">Management Company </t>
  </si>
  <si>
    <t>Match</t>
  </si>
  <si>
    <t>Other (explain in narrative)</t>
  </si>
  <si>
    <t>Amount of Workforce Housing Development Program funds being requested</t>
  </si>
  <si>
    <t xml:space="preserve">Workforce Housing Program </t>
  </si>
  <si>
    <t>Percentage of Total Development Costs</t>
  </si>
  <si>
    <t>Number of Market Rate Units</t>
  </si>
  <si>
    <t>Attached Garage</t>
  </si>
  <si>
    <t>Detatched Garage</t>
  </si>
  <si>
    <t>Underground</t>
  </si>
  <si>
    <t>Ramp</t>
  </si>
  <si>
    <t>Duplex</t>
  </si>
  <si>
    <t>Elevator</t>
  </si>
  <si>
    <t>Single Family</t>
  </si>
  <si>
    <t>Townhouse</t>
  </si>
  <si>
    <t>Walk-Up</t>
  </si>
  <si>
    <t xml:space="preserve">Combination </t>
  </si>
  <si>
    <t>Yes</t>
  </si>
  <si>
    <t>No</t>
  </si>
  <si>
    <t>DATA ENTRY AND VALIDATION</t>
  </si>
  <si>
    <t xml:space="preserve">Light blue cells indicate where information is required from the applicant. In some cases, incomplete data entry will result in other required fields being left unpopulated.  </t>
  </si>
  <si>
    <t>Light blue cells indicate where information is required from the applicant.</t>
  </si>
  <si>
    <t>White cells indicate standard text or formulas that are locked from editing.</t>
  </si>
  <si>
    <t>MINNESOTA HOUSING WORKFORCE HOUSING DEVELOPMENT PROGRAM WORKBOOK INSTRUCTIONS</t>
  </si>
  <si>
    <t xml:space="preserve">A completed Workbook along with the required documentation and exhibits comprise a complete application package.  </t>
  </si>
  <si>
    <t>Activity Type</t>
  </si>
  <si>
    <t>Funding Request</t>
  </si>
  <si>
    <t>Sources</t>
  </si>
  <si>
    <t>Project Summary</t>
  </si>
  <si>
    <t>Net Rent</t>
  </si>
  <si>
    <t>Development Address</t>
  </si>
  <si>
    <t>Applicant (city)</t>
  </si>
  <si>
    <t>Management Company</t>
  </si>
  <si>
    <t>Permanent Owner</t>
  </si>
  <si>
    <t xml:space="preserve">Financial Information </t>
  </si>
  <si>
    <t>Grant</t>
  </si>
  <si>
    <t>Deferred Loan</t>
  </si>
  <si>
    <t>Match Amount</t>
  </si>
  <si>
    <t>Funding Request Percentage of TDC</t>
  </si>
  <si>
    <t>Cost Per Unit</t>
  </si>
  <si>
    <t>WHDP Funds per Unit</t>
  </si>
  <si>
    <t>Match per Unit</t>
  </si>
  <si>
    <t>Conversion/Adaptive ReUse</t>
  </si>
  <si>
    <t>Activity Type (select from list)</t>
  </si>
  <si>
    <t xml:space="preserve">Permanent Owner </t>
  </si>
  <si>
    <t>If yes, how many restricted units?</t>
  </si>
  <si>
    <t>If yes, how many market rate units?</t>
  </si>
  <si>
    <t>Number of one-bedrooms</t>
  </si>
  <si>
    <t>Number of market rate units</t>
  </si>
  <si>
    <t>Number of two-bedrooms</t>
  </si>
  <si>
    <t>Number of three-bedrooms</t>
  </si>
  <si>
    <t>Number of four-bedrooms</t>
  </si>
  <si>
    <t xml:space="preserve">Amount </t>
  </si>
  <si>
    <t>Source of Matching funds:</t>
  </si>
  <si>
    <t>Total:</t>
  </si>
  <si>
    <t xml:space="preserve">Sources of Permanent Financing </t>
  </si>
  <si>
    <t>Enter only whole numbers</t>
  </si>
  <si>
    <t>Will this project contain any income restricted units? (select from list)</t>
  </si>
  <si>
    <t>Number of Income Restricted Units</t>
  </si>
  <si>
    <t>Number of income-restricted units</t>
  </si>
  <si>
    <t>RETURNS ANALYSIS</t>
  </si>
  <si>
    <t>Cash on Cash Annual Return</t>
  </si>
  <si>
    <t xml:space="preserve">Cash on Cash Average Annual Return </t>
  </si>
  <si>
    <t>Net Cash to Developer</t>
  </si>
  <si>
    <t>Net Cash to Developer (w/o assistance)</t>
  </si>
  <si>
    <t>Cash on Cash Average Annual Return (w/o TIF assistance)</t>
  </si>
  <si>
    <t>Cash on Cash Annual Return (w/o TIF assistance)</t>
  </si>
  <si>
    <t>NET CASH FLOW AVAILABLE FOR DISTRIBUTION</t>
  </si>
  <si>
    <t>City (Applicant)</t>
  </si>
  <si>
    <t>Unit Mix_Bedrooms</t>
  </si>
  <si>
    <t>Yes/No</t>
  </si>
  <si>
    <t>Funding Request Type</t>
  </si>
  <si>
    <t>Total Number of Units:</t>
  </si>
  <si>
    <t>Census Tract</t>
  </si>
  <si>
    <t>Existing Structures</t>
  </si>
  <si>
    <t>Accessory Structures</t>
  </si>
  <si>
    <t>Annual Interest Rate</t>
  </si>
  <si>
    <t>Number of five-bedrooms</t>
  </si>
  <si>
    <t>Number of studios</t>
  </si>
  <si>
    <t>% of total</t>
  </si>
  <si>
    <t>Property Number (D#)</t>
  </si>
  <si>
    <t>Project Number (M#)</t>
  </si>
  <si>
    <t>If MIP is not applicable, enter '0' in cell K28.</t>
  </si>
  <si>
    <t>CELL COMMENTS/INSTRUCTIONS</t>
  </si>
  <si>
    <t>Some cells have embedded comments, indicated by a small red triangle in the upper right hand corner. Click or hover over the triangle to see the comments. These comments contain important information related to populating the Workbook and the cell.</t>
  </si>
  <si>
    <t>PRINTING</t>
  </si>
  <si>
    <t>Select File &gt; Print to access Excel's print functionality. Excel will default to have 'Print Active Sheet' selected, or you can select to 'Print Entire Workbook' to print all tabs of the WHDP Workbook.</t>
  </si>
  <si>
    <r>
      <t xml:space="preserve">The </t>
    </r>
    <r>
      <rPr>
        <b/>
        <i/>
        <sz val="10"/>
        <rFont val="Calibri"/>
        <family val="2"/>
        <scheme val="minor"/>
      </rPr>
      <t>current</t>
    </r>
    <r>
      <rPr>
        <sz val="10"/>
        <rFont val="Calibri"/>
        <family val="2"/>
        <scheme val="minor"/>
      </rPr>
      <t xml:space="preserve"> </t>
    </r>
    <r>
      <rPr>
        <b/>
        <i/>
        <sz val="10"/>
        <rFont val="Calibri"/>
        <family val="2"/>
        <scheme val="minor"/>
      </rPr>
      <t>version</t>
    </r>
    <r>
      <rPr>
        <sz val="10"/>
        <rFont val="Calibri"/>
        <family val="2"/>
        <scheme val="minor"/>
      </rPr>
      <t xml:space="preserve"> of the Workforce Housing Development Program (WHDP) Workbook</t>
    </r>
    <r>
      <rPr>
        <sz val="10"/>
        <color rgb="FFFF0000"/>
        <rFont val="Calibri"/>
        <family val="2"/>
        <scheme val="minor"/>
      </rPr>
      <t xml:space="preserve"> </t>
    </r>
    <r>
      <rPr>
        <sz val="10"/>
        <rFont val="Calibri"/>
        <family val="2"/>
        <scheme val="minor"/>
      </rPr>
      <t xml:space="preserve">must be used when requesting funding under the WHDP Program at Minnesota Housing. </t>
    </r>
  </si>
  <si>
    <t>X' if Minnesota Housing</t>
  </si>
  <si>
    <t>Developer Cash Equity</t>
  </si>
  <si>
    <t>Cash on Cost First Stabilized Year</t>
  </si>
  <si>
    <t>*First year stabalized cash on cost return of 6.25% or less.</t>
  </si>
  <si>
    <t>Workbook Version: 02/26/2024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</si>
</sst>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0.0%"/>
    <numFmt numFmtId="167" formatCode="0.0"/>
    <numFmt numFmtId="168" formatCode="0.000%"/>
    <numFmt numFmtId="169" formatCode="0.0000"/>
    <numFmt numFmtId="170" formatCode="#,##0.000000"/>
    <numFmt numFmtId="171" formatCode="_(&quot;$&quot;* #,##0_);_(&quot;$&quot;* \(#,##0\);_(&quot;$&quot;* &quot;-&quot;??_);_(@_)"/>
  </numFmts>
  <fonts count="54">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indexed="8"/>
      <name val="Helv"/>
    </font>
    <font>
      <b/>
      <sz val="12"/>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2"/>
      <color indexed="8"/>
      <name val="Calibri"/>
      <family val="2"/>
      <scheme val="minor"/>
    </font>
    <font>
      <sz val="10"/>
      <color indexed="8"/>
      <name val="Calibri"/>
      <family val="2"/>
      <scheme val="minor"/>
    </font>
    <font>
      <b/>
      <sz val="10"/>
      <color indexed="8"/>
      <name val="Calibri"/>
      <family val="2"/>
      <scheme val="minor"/>
    </font>
    <font>
      <b/>
      <sz val="11"/>
      <name val="Calibri"/>
      <family val="2"/>
      <scheme val="minor"/>
    </font>
    <font>
      <sz val="9"/>
      <name val="Calibri"/>
      <family val="2"/>
      <scheme val="minor"/>
    </font>
    <font>
      <b/>
      <sz val="9"/>
      <name val="Calibri"/>
      <family val="2"/>
      <scheme val="minor"/>
    </font>
    <font>
      <b/>
      <sz val="12"/>
      <name val="Calibri"/>
      <family val="2"/>
      <scheme val="minor"/>
    </font>
    <font>
      <sz val="8"/>
      <name val="Calibri"/>
      <family val="2"/>
      <scheme val="minor"/>
    </font>
    <font>
      <b/>
      <sz val="14"/>
      <color indexed="8"/>
      <name val="Calibri"/>
      <family val="2"/>
      <scheme val="minor"/>
    </font>
    <font>
      <sz val="12"/>
      <color indexed="8"/>
      <name val="Calibri"/>
      <family val="2"/>
      <scheme val="minor"/>
    </font>
    <font>
      <sz val="9"/>
      <color indexed="8"/>
      <name val="Calibri"/>
      <family val="2"/>
      <scheme val="minor"/>
    </font>
    <font>
      <b/>
      <sz val="9"/>
      <color indexed="8"/>
      <name val="Calibri"/>
      <family val="2"/>
      <scheme val="minor"/>
    </font>
    <font>
      <sz val="10"/>
      <name val="Geneva"/>
    </font>
    <font>
      <b/>
      <sz val="10"/>
      <color rgb="FFFF0000"/>
      <name val="Calibri"/>
      <family val="2"/>
      <scheme val="minor"/>
    </font>
    <font>
      <i/>
      <sz val="10"/>
      <color indexed="8"/>
      <name val="Calibri"/>
      <family val="2"/>
      <scheme val="minor"/>
    </font>
    <font>
      <b/>
      <i/>
      <sz val="9"/>
      <color indexed="8"/>
      <name val="Calibri"/>
      <family val="2"/>
      <scheme val="minor"/>
    </font>
    <font>
      <b/>
      <i/>
      <sz val="8"/>
      <color indexed="8"/>
      <name val="Calibri"/>
      <family val="2"/>
      <scheme val="minor"/>
    </font>
    <font>
      <sz val="10"/>
      <color theme="0"/>
      <name val="Calibri"/>
      <family val="2"/>
      <scheme val="minor"/>
    </font>
    <font>
      <b/>
      <sz val="11"/>
      <color indexed="8"/>
      <name val="Calibri"/>
      <family val="2"/>
      <scheme val="minor"/>
    </font>
    <font>
      <i/>
      <sz val="8"/>
      <color rgb="FFFF0000"/>
      <name val="Calibri"/>
      <family val="2"/>
      <scheme val="minor"/>
    </font>
    <font>
      <sz val="8"/>
      <color rgb="FFFF0000"/>
      <name val="Calibri"/>
      <family val="2"/>
      <scheme val="minor"/>
    </font>
    <font>
      <i/>
      <sz val="8"/>
      <name val="Calibri"/>
      <family val="2"/>
      <scheme val="minor"/>
    </font>
    <font>
      <sz val="8"/>
      <color indexed="8"/>
      <name val="Calibri"/>
      <family val="2"/>
      <scheme val="minor"/>
    </font>
    <font>
      <b/>
      <sz val="9"/>
      <color theme="1"/>
      <name val="Calibri"/>
      <family val="2"/>
      <scheme val="minor"/>
    </font>
    <font>
      <i/>
      <sz val="11"/>
      <name val="Calibri"/>
      <family val="2"/>
      <scheme val="minor"/>
    </font>
    <font>
      <i/>
      <sz val="9"/>
      <name val="Calibri"/>
      <family val="2"/>
      <scheme val="minor"/>
    </font>
    <font>
      <sz val="10"/>
      <color theme="3" tint="0.79998168889431442"/>
      <name val="Calibri"/>
      <family val="2"/>
      <scheme val="minor"/>
    </font>
    <font>
      <sz val="8"/>
      <color theme="0" tint="-4.9989318521683403E-2"/>
      <name val="Calibri"/>
      <family val="2"/>
      <scheme val="minor"/>
    </font>
    <font>
      <sz val="8"/>
      <color indexed="81"/>
      <name val="Tahoma"/>
      <family val="2"/>
    </font>
    <font>
      <b/>
      <sz val="10"/>
      <color theme="0"/>
      <name val="Calibri"/>
      <family val="2"/>
      <scheme val="minor"/>
    </font>
    <font>
      <b/>
      <sz val="14"/>
      <name val="Calibri"/>
      <family val="2"/>
      <scheme val="minor"/>
    </font>
    <font>
      <sz val="14"/>
      <name val="Calibri"/>
      <family val="2"/>
      <scheme val="minor"/>
    </font>
    <font>
      <i/>
      <sz val="10"/>
      <color rgb="FFFF0000"/>
      <name val="Calibri"/>
      <family val="2"/>
      <scheme val="minor"/>
    </font>
    <font>
      <b/>
      <sz val="14"/>
      <color theme="1"/>
      <name val="Calibri"/>
      <family val="2"/>
      <scheme val="minor"/>
    </font>
    <font>
      <sz val="9"/>
      <color theme="1"/>
      <name val="Calibri"/>
      <family val="2"/>
      <scheme val="minor"/>
    </font>
    <font>
      <sz val="10"/>
      <name val="Arial"/>
      <family val="2"/>
    </font>
    <font>
      <b/>
      <i/>
      <sz val="10"/>
      <name val="Calibri"/>
      <family val="2"/>
      <scheme val="minor"/>
    </font>
    <font>
      <u/>
      <sz val="7.5"/>
      <color indexed="12"/>
      <name val="Helv"/>
    </font>
    <font>
      <sz val="12"/>
      <color theme="1"/>
      <name val="Calibri"/>
      <family val="2"/>
      <scheme val="minor"/>
    </font>
    <font>
      <sz val="9"/>
      <color indexed="81"/>
      <name val="Tahoma"/>
      <family val="2"/>
    </font>
    <font>
      <b/>
      <sz val="9"/>
      <color indexed="81"/>
      <name val="Tahoma"/>
      <family val="2"/>
    </font>
    <font>
      <sz val="9"/>
      <color indexed="81"/>
      <name val="Tahoma"/>
      <charset val="1"/>
    </font>
    <font>
      <sz val="9"/>
      <color rgb="FFFF0000"/>
      <name val="Calibri"/>
      <family val="2"/>
      <scheme val="minor"/>
    </font>
    <font>
      <b/>
      <sz val="9"/>
      <color indexed="81"/>
      <name val="Tahoma"/>
      <charset val="1"/>
    </font>
  </fonts>
  <fills count="16">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D5EAFF"/>
        <bgColor indexed="64"/>
      </patternFill>
    </fill>
    <fill>
      <patternFill patternType="solid">
        <fgColor rgb="FFD7E8FF"/>
        <bgColor indexed="64"/>
      </patternFill>
    </fill>
    <fill>
      <patternFill patternType="solid">
        <fgColor rgb="FFFFFFFF"/>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auto="1"/>
      </left>
      <right/>
      <top style="hair">
        <color auto="1"/>
      </top>
      <bottom/>
      <diagonal/>
    </border>
    <border>
      <left/>
      <right/>
      <top style="hair">
        <color auto="1"/>
      </top>
      <bottom/>
      <diagonal/>
    </border>
    <border>
      <left/>
      <right style="thin">
        <color indexed="64"/>
      </right>
      <top style="thin">
        <color indexed="64"/>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top style="thin">
        <color indexed="64"/>
      </top>
      <bottom style="thin">
        <color theme="1" tint="4.9989318521683403E-2"/>
      </bottom>
      <diagonal/>
    </border>
    <border>
      <left/>
      <right/>
      <top style="thin">
        <color indexed="64"/>
      </top>
      <bottom style="thin">
        <color theme="1" tint="4.9989318521683403E-2"/>
      </bottom>
      <diagonal/>
    </border>
    <border>
      <left/>
      <right style="thin">
        <color indexed="64"/>
      </right>
      <top style="thin">
        <color indexed="64"/>
      </top>
      <bottom style="thin">
        <color theme="1" tint="4.9989318521683403E-2"/>
      </bottom>
      <diagonal/>
    </border>
    <border>
      <left style="hair">
        <color auto="1"/>
      </left>
      <right/>
      <top style="hair">
        <color auto="1"/>
      </top>
      <bottom style="thin">
        <color theme="1" tint="4.9989318521683403E-2"/>
      </bottom>
      <diagonal/>
    </border>
    <border>
      <left/>
      <right/>
      <top style="hair">
        <color auto="1"/>
      </top>
      <bottom style="thin">
        <color theme="1" tint="4.9989318521683403E-2"/>
      </bottom>
      <diagonal/>
    </border>
    <border>
      <left/>
      <right style="hair">
        <color auto="1"/>
      </right>
      <top style="hair">
        <color auto="1"/>
      </top>
      <bottom style="thin">
        <color theme="1" tint="4.9989318521683403E-2"/>
      </bottom>
      <diagonal/>
    </border>
    <border>
      <left style="hair">
        <color auto="1"/>
      </left>
      <right/>
      <top/>
      <bottom style="hair">
        <color auto="1"/>
      </bottom>
      <diagonal/>
    </border>
    <border>
      <left style="thin">
        <color theme="1" tint="4.9989318521683403E-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hair">
        <color auto="1"/>
      </left>
      <right/>
      <top/>
      <bottom/>
      <diagonal/>
    </border>
    <border>
      <left/>
      <right style="hair">
        <color auto="1"/>
      </right>
      <top/>
      <bottom/>
      <diagonal/>
    </border>
    <border>
      <left style="thin">
        <color theme="1"/>
      </left>
      <right style="thin">
        <color theme="1"/>
      </right>
      <top/>
      <bottom style="thin">
        <color theme="1"/>
      </bottom>
      <diagonal/>
    </border>
    <border>
      <left style="thin">
        <color theme="1" tint="4.9989318521683403E-2"/>
      </left>
      <right/>
      <top style="thin">
        <color theme="1" tint="4.9989318521683403E-2"/>
      </top>
      <bottom style="thin">
        <color theme="1"/>
      </bottom>
      <diagonal/>
    </border>
    <border>
      <left/>
      <right style="thin">
        <color theme="1" tint="4.9989318521683403E-2"/>
      </right>
      <top style="thin">
        <color theme="1" tint="4.9989318521683403E-2"/>
      </top>
      <bottom style="thin">
        <color theme="1"/>
      </bottom>
      <diagonal/>
    </border>
    <border>
      <left style="thin">
        <color indexed="64"/>
      </left>
      <right style="thin">
        <color indexed="64"/>
      </right>
      <top style="medium">
        <color indexed="64"/>
      </top>
      <bottom style="medium">
        <color indexed="64"/>
      </bottom>
      <diagonal/>
    </border>
    <border>
      <left style="thin">
        <color theme="1"/>
      </left>
      <right/>
      <top/>
      <bottom/>
      <diagonal/>
    </border>
    <border>
      <left style="thin">
        <color theme="1"/>
      </left>
      <right/>
      <top style="thin">
        <color indexed="64"/>
      </top>
      <bottom/>
      <diagonal/>
    </border>
    <border>
      <left style="thin">
        <color theme="1"/>
      </left>
      <right style="thin">
        <color theme="1"/>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9">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xf numFmtId="0" fontId="5" fillId="0" borderId="0"/>
    <xf numFmtId="0" fontId="5" fillId="0" borderId="0"/>
    <xf numFmtId="0" fontId="22"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5" fillId="0" borderId="0"/>
    <xf numFmtId="0" fontId="45" fillId="0" borderId="0"/>
    <xf numFmtId="0" fontId="5" fillId="0" borderId="0"/>
    <xf numFmtId="0" fontId="45" fillId="0" borderId="0"/>
    <xf numFmtId="44" fontId="45" fillId="0" borderId="0" applyFont="0" applyFill="0" applyBorder="0" applyAlignment="0" applyProtection="0"/>
    <xf numFmtId="9" fontId="45" fillId="0" borderId="0" applyFont="0" applyFill="0" applyBorder="0" applyAlignment="0" applyProtection="0"/>
    <xf numFmtId="43" fontId="5"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45" fillId="0" borderId="0" applyFont="0" applyFill="0" applyBorder="0" applyAlignment="0" applyProtection="0"/>
    <xf numFmtId="44" fontId="5" fillId="0" borderId="0" applyFont="0" applyFill="0" applyBorder="0" applyAlignment="0" applyProtection="0"/>
    <xf numFmtId="0" fontId="47" fillId="0" borderId="0" applyNumberFormat="0" applyFill="0" applyBorder="0" applyAlignment="0" applyProtection="0">
      <alignment vertical="top"/>
      <protection locked="0"/>
    </xf>
    <xf numFmtId="0" fontId="2" fillId="0" borderId="0"/>
    <xf numFmtId="0" fontId="2" fillId="0" borderId="0"/>
    <xf numFmtId="0" fontId="2" fillId="0" borderId="0"/>
    <xf numFmtId="9" fontId="5"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776">
    <xf numFmtId="0" fontId="0" fillId="0" borderId="0" xfId="0"/>
    <xf numFmtId="164" fontId="0" fillId="0" borderId="1" xfId="1" applyNumberFormat="1" applyFont="1" applyBorder="1"/>
    <xf numFmtId="0" fontId="0" fillId="0" borderId="0" xfId="0" applyBorder="1"/>
    <xf numFmtId="166" fontId="11" fillId="0" borderId="11" xfId="2" applyNumberFormat="1" applyFont="1" applyFill="1" applyBorder="1" applyAlignment="1" applyProtection="1">
      <alignment horizontal="right"/>
    </xf>
    <xf numFmtId="3" fontId="8" fillId="0" borderId="1" xfId="2" applyNumberFormat="1" applyFont="1" applyFill="1" applyBorder="1" applyAlignment="1" applyProtection="1">
      <alignment horizontal="center"/>
    </xf>
    <xf numFmtId="168" fontId="8" fillId="0" borderId="1" xfId="2" applyNumberFormat="1" applyFont="1" applyFill="1" applyBorder="1" applyAlignment="1" applyProtection="1">
      <alignment horizontal="center"/>
    </xf>
    <xf numFmtId="0" fontId="8" fillId="3" borderId="1" xfId="2" applyFont="1" applyFill="1" applyBorder="1" applyAlignment="1" applyProtection="1">
      <alignment horizontal="center"/>
      <protection locked="0"/>
    </xf>
    <xf numFmtId="10" fontId="8" fillId="3" borderId="1" xfId="2" applyNumberFormat="1" applyFont="1" applyFill="1" applyBorder="1" applyAlignment="1" applyProtection="1">
      <alignment horizontal="center"/>
      <protection locked="0"/>
    </xf>
    <xf numFmtId="38" fontId="11" fillId="3" borderId="11" xfId="2" applyNumberFormat="1" applyFont="1" applyFill="1" applyBorder="1" applyAlignment="1" applyProtection="1">
      <alignment horizontal="right"/>
      <protection locked="0"/>
    </xf>
    <xf numFmtId="3" fontId="9" fillId="0" borderId="1" xfId="2" applyNumberFormat="1" applyFont="1" applyFill="1" applyBorder="1" applyAlignment="1" applyProtection="1"/>
    <xf numFmtId="3" fontId="8" fillId="3" borderId="1" xfId="2" applyNumberFormat="1" applyFont="1" applyFill="1" applyBorder="1" applyAlignment="1" applyProtection="1">
      <protection locked="0"/>
    </xf>
    <xf numFmtId="38" fontId="20" fillId="3" borderId="1" xfId="2" applyNumberFormat="1" applyFont="1" applyFill="1" applyBorder="1" applyProtection="1">
      <protection locked="0"/>
    </xf>
    <xf numFmtId="3" fontId="11" fillId="3" borderId="1" xfId="2" applyNumberFormat="1" applyFont="1" applyFill="1" applyBorder="1" applyProtection="1">
      <protection locked="0"/>
    </xf>
    <xf numFmtId="3" fontId="8" fillId="3" borderId="1" xfId="2" applyNumberFormat="1" applyFont="1" applyFill="1" applyBorder="1" applyProtection="1">
      <protection locked="0"/>
    </xf>
    <xf numFmtId="0" fontId="43" fillId="0" borderId="0" xfId="0" applyFont="1"/>
    <xf numFmtId="168" fontId="0" fillId="0" borderId="1" xfId="3" applyNumberFormat="1" applyFont="1" applyBorder="1"/>
    <xf numFmtId="3" fontId="0" fillId="0" borderId="1" xfId="0" applyNumberFormat="1" applyBorder="1"/>
    <xf numFmtId="0" fontId="4" fillId="0" borderId="9" xfId="0" applyFont="1" applyBorder="1" applyAlignment="1">
      <alignment horizontal="center" wrapText="1"/>
    </xf>
    <xf numFmtId="0" fontId="4" fillId="0" borderId="9" xfId="0" applyFont="1" applyBorder="1" applyAlignment="1">
      <alignment horizontal="right" wrapText="1"/>
    </xf>
    <xf numFmtId="0" fontId="4" fillId="0" borderId="9" xfId="0" applyFont="1" applyFill="1" applyBorder="1" applyAlignment="1">
      <alignment horizontal="right" wrapText="1"/>
    </xf>
    <xf numFmtId="0" fontId="0" fillId="0" borderId="0" xfId="0" applyAlignment="1">
      <alignment horizontal="center"/>
    </xf>
    <xf numFmtId="0" fontId="0" fillId="0" borderId="9" xfId="0" applyBorder="1" applyAlignment="1">
      <alignment horizontal="center"/>
    </xf>
    <xf numFmtId="0" fontId="0" fillId="0" borderId="9" xfId="0" applyBorder="1"/>
    <xf numFmtId="0" fontId="0" fillId="0" borderId="0" xfId="0" applyBorder="1" applyAlignment="1">
      <alignment horizontal="center"/>
    </xf>
    <xf numFmtId="0" fontId="0" fillId="0" borderId="18" xfId="0" applyBorder="1" applyProtection="1"/>
    <xf numFmtId="0" fontId="0" fillId="0" borderId="17" xfId="0" applyBorder="1" applyProtection="1"/>
    <xf numFmtId="0" fontId="0" fillId="0" borderId="14" xfId="0" applyBorder="1" applyProtection="1"/>
    <xf numFmtId="0" fontId="8" fillId="0" borderId="18" xfId="4" applyFont="1" applyFill="1" applyBorder="1" applyAlignment="1" applyProtection="1"/>
    <xf numFmtId="0" fontId="0" fillId="0" borderId="1" xfId="0" applyFill="1" applyBorder="1" applyProtection="1"/>
    <xf numFmtId="0" fontId="0" fillId="0" borderId="15" xfId="0" applyBorder="1" applyProtection="1"/>
    <xf numFmtId="0" fontId="0" fillId="0" borderId="19" xfId="0" applyFill="1" applyBorder="1" applyProtection="1"/>
    <xf numFmtId="0" fontId="6" fillId="0" borderId="17" xfId="0" applyFont="1" applyFill="1" applyBorder="1" applyAlignment="1" applyProtection="1">
      <alignment horizontal="left"/>
    </xf>
    <xf numFmtId="0" fontId="0" fillId="0" borderId="20" xfId="0" applyBorder="1" applyProtection="1"/>
    <xf numFmtId="1" fontId="0" fillId="0" borderId="15" xfId="0" applyNumberFormat="1" applyFill="1" applyBorder="1" applyAlignment="1" applyProtection="1">
      <alignment horizontal="left"/>
    </xf>
    <xf numFmtId="0" fontId="0" fillId="5" borderId="14" xfId="0" applyFill="1" applyBorder="1" applyProtection="1"/>
    <xf numFmtId="0" fontId="4" fillId="5" borderId="14" xfId="0" applyFont="1" applyFill="1" applyBorder="1" applyAlignment="1" applyProtection="1">
      <alignment wrapText="1"/>
    </xf>
    <xf numFmtId="0" fontId="4" fillId="5" borderId="14" xfId="0" applyFont="1" applyFill="1" applyBorder="1" applyAlignment="1" applyProtection="1">
      <alignment horizontal="center"/>
    </xf>
    <xf numFmtId="164" fontId="0" fillId="5" borderId="14" xfId="1" applyNumberFormat="1" applyFont="1" applyFill="1" applyBorder="1" applyAlignment="1" applyProtection="1">
      <alignment horizontal="center"/>
    </xf>
    <xf numFmtId="0" fontId="0" fillId="0" borderId="14" xfId="0" applyFont="1" applyBorder="1" applyProtection="1"/>
    <xf numFmtId="0" fontId="0" fillId="0" borderId="14" xfId="0" applyFont="1" applyFill="1" applyBorder="1" applyProtection="1"/>
    <xf numFmtId="0" fontId="0" fillId="0" borderId="0" xfId="0" applyProtection="1"/>
    <xf numFmtId="0" fontId="10" fillId="0" borderId="0" xfId="2" applyFont="1" applyFill="1" applyBorder="1" applyAlignment="1" applyProtection="1">
      <alignment horizontal="center" vertical="center"/>
    </xf>
    <xf numFmtId="0" fontId="16" fillId="9" borderId="0" xfId="2" applyFont="1" applyFill="1" applyBorder="1" applyAlignment="1" applyProtection="1">
      <alignment vertical="center"/>
    </xf>
    <xf numFmtId="0" fontId="13" fillId="9" borderId="0" xfId="2" applyFont="1" applyFill="1" applyBorder="1" applyAlignment="1" applyProtection="1">
      <alignment vertical="center"/>
    </xf>
    <xf numFmtId="0" fontId="9" fillId="0" borderId="0" xfId="2" applyFont="1" applyFill="1" applyBorder="1" applyProtection="1"/>
    <xf numFmtId="0" fontId="8" fillId="0" borderId="0" xfId="2" applyFont="1" applyFill="1" applyBorder="1" applyProtection="1"/>
    <xf numFmtId="0" fontId="12" fillId="0" borderId="8" xfId="2" applyFont="1" applyFill="1" applyBorder="1" applyAlignment="1" applyProtection="1">
      <alignment horizontal="center"/>
    </xf>
    <xf numFmtId="6" fontId="9" fillId="11" borderId="4" xfId="2" applyNumberFormat="1" applyFont="1" applyFill="1" applyBorder="1" applyAlignment="1" applyProtection="1">
      <alignment horizontal="center"/>
    </xf>
    <xf numFmtId="0" fontId="8" fillId="0" borderId="0" xfId="2" applyFont="1" applyFill="1" applyBorder="1" applyAlignment="1" applyProtection="1">
      <alignment horizontal="right"/>
    </xf>
    <xf numFmtId="5" fontId="11" fillId="0" borderId="8" xfId="2" applyNumberFormat="1" applyFont="1" applyFill="1" applyBorder="1" applyAlignment="1" applyProtection="1"/>
    <xf numFmtId="3" fontId="3" fillId="0" borderId="0" xfId="0" applyNumberFormat="1" applyFont="1" applyProtection="1"/>
    <xf numFmtId="3" fontId="8" fillId="0" borderId="1" xfId="2" quotePrefix="1" applyNumberFormat="1" applyFont="1" applyFill="1" applyBorder="1" applyAlignment="1" applyProtection="1">
      <alignment horizontal="right"/>
    </xf>
    <xf numFmtId="169" fontId="11" fillId="0" borderId="8" xfId="2" applyNumberFormat="1" applyFont="1" applyFill="1" applyBorder="1" applyAlignment="1" applyProtection="1"/>
    <xf numFmtId="0" fontId="11" fillId="0" borderId="0" xfId="2" applyFont="1" applyFill="1" applyBorder="1" applyProtection="1"/>
    <xf numFmtId="5" fontId="11" fillId="0" borderId="0" xfId="2" applyNumberFormat="1" applyFont="1" applyFill="1" applyBorder="1" applyAlignment="1" applyProtection="1"/>
    <xf numFmtId="3" fontId="3" fillId="0" borderId="1" xfId="0" applyNumberFormat="1" applyFont="1" applyBorder="1" applyProtection="1"/>
    <xf numFmtId="0" fontId="9" fillId="11" borderId="21" xfId="2" applyFont="1" applyFill="1" applyBorder="1" applyAlignment="1" applyProtection="1"/>
    <xf numFmtId="0" fontId="9" fillId="11" borderId="10" xfId="2" applyFont="1" applyFill="1" applyBorder="1" applyAlignment="1" applyProtection="1"/>
    <xf numFmtId="0" fontId="9" fillId="11" borderId="23" xfId="2" applyFont="1" applyFill="1" applyBorder="1" applyAlignment="1" applyProtection="1"/>
    <xf numFmtId="0" fontId="9" fillId="11" borderId="9" xfId="2" applyFont="1" applyFill="1" applyBorder="1" applyAlignment="1" applyProtection="1"/>
    <xf numFmtId="6" fontId="8" fillId="0" borderId="0" xfId="2" applyNumberFormat="1" applyFont="1" applyFill="1" applyBorder="1" applyAlignment="1" applyProtection="1">
      <alignment horizontal="left"/>
    </xf>
    <xf numFmtId="0" fontId="8" fillId="0" borderId="0" xfId="2" applyNumberFormat="1" applyFont="1" applyFill="1" applyBorder="1" applyAlignment="1" applyProtection="1">
      <alignment horizontal="right"/>
    </xf>
    <xf numFmtId="3" fontId="12" fillId="0" borderId="1" xfId="2" applyNumberFormat="1" applyFont="1" applyFill="1" applyBorder="1" applyProtection="1"/>
    <xf numFmtId="43" fontId="8" fillId="0" borderId="0" xfId="2" applyNumberFormat="1" applyFont="1" applyFill="1" applyBorder="1" applyProtection="1"/>
    <xf numFmtId="3" fontId="9" fillId="0" borderId="1" xfId="2" applyNumberFormat="1" applyFont="1" applyFill="1" applyBorder="1" applyProtection="1"/>
    <xf numFmtId="5" fontId="8" fillId="0" borderId="0" xfId="2" applyNumberFormat="1" applyFont="1" applyFill="1" applyBorder="1" applyProtection="1"/>
    <xf numFmtId="0" fontId="13" fillId="9" borderId="0" xfId="2" applyFont="1" applyFill="1" applyBorder="1" applyAlignment="1" applyProtection="1"/>
    <xf numFmtId="0" fontId="3" fillId="0" borderId="0" xfId="0" applyFont="1" applyBorder="1" applyProtection="1"/>
    <xf numFmtId="0" fontId="8" fillId="0" borderId="0" xfId="2" applyFont="1" applyFill="1" applyBorder="1" applyAlignment="1" applyProtection="1">
      <alignment horizontal="center"/>
    </xf>
    <xf numFmtId="0" fontId="0" fillId="0" borderId="0" xfId="0" applyFont="1" applyProtection="1"/>
    <xf numFmtId="3" fontId="11" fillId="0" borderId="1" xfId="2" applyNumberFormat="1" applyFont="1" applyFill="1" applyBorder="1" applyProtection="1"/>
    <xf numFmtId="9" fontId="8" fillId="0" borderId="0" xfId="2" applyNumberFormat="1" applyFont="1" applyFill="1" applyBorder="1" applyProtection="1"/>
    <xf numFmtId="0" fontId="42" fillId="0" borderId="0" xfId="2" applyFont="1" applyFill="1" applyBorder="1" applyProtection="1"/>
    <xf numFmtId="0" fontId="8" fillId="0" borderId="0" xfId="2" applyFont="1" applyBorder="1" applyProtection="1"/>
    <xf numFmtId="0" fontId="8" fillId="0" borderId="0" xfId="2" applyFont="1" applyProtection="1"/>
    <xf numFmtId="170" fontId="11" fillId="0" borderId="1" xfId="2" applyNumberFormat="1" applyFont="1" applyFill="1" applyBorder="1" applyProtection="1"/>
    <xf numFmtId="0" fontId="17" fillId="0" borderId="0" xfId="2" applyFont="1" applyAlignment="1" applyProtection="1">
      <alignment horizontal="center"/>
    </xf>
    <xf numFmtId="0" fontId="4" fillId="0" borderId="0" xfId="0" applyFont="1" applyBorder="1" applyProtection="1"/>
    <xf numFmtId="0" fontId="0" fillId="0" borderId="0" xfId="0" applyFont="1" applyFill="1" applyBorder="1" applyProtection="1"/>
    <xf numFmtId="0" fontId="0" fillId="0" borderId="0" xfId="0" applyFont="1" applyFill="1" applyProtection="1"/>
    <xf numFmtId="0" fontId="7" fillId="0" borderId="0" xfId="2" applyFont="1" applyFill="1" applyBorder="1" applyAlignment="1" applyProtection="1">
      <alignment horizontal="center"/>
    </xf>
    <xf numFmtId="0" fontId="3" fillId="0" borderId="0" xfId="0" applyFont="1" applyFill="1" applyBorder="1" applyProtection="1"/>
    <xf numFmtId="0" fontId="8" fillId="0" borderId="0" xfId="0" applyFont="1" applyProtection="1"/>
    <xf numFmtId="0" fontId="4" fillId="0" borderId="0" xfId="0" applyFont="1" applyFill="1" applyBorder="1" applyProtection="1"/>
    <xf numFmtId="0" fontId="0" fillId="0" borderId="13" xfId="0" applyBorder="1" applyProtection="1"/>
    <xf numFmtId="10" fontId="11" fillId="3" borderId="1" xfId="2" applyNumberFormat="1" applyFont="1" applyFill="1" applyBorder="1" applyAlignment="1" applyProtection="1">
      <protection locked="0"/>
    </xf>
    <xf numFmtId="3" fontId="8" fillId="0" borderId="22" xfId="2" applyNumberFormat="1" applyFont="1" applyFill="1" applyBorder="1" applyProtection="1"/>
    <xf numFmtId="164" fontId="11" fillId="3" borderId="2" xfId="1" applyNumberFormat="1" applyFont="1" applyFill="1" applyBorder="1" applyAlignment="1" applyProtection="1">
      <protection locked="0"/>
    </xf>
    <xf numFmtId="10" fontId="11" fillId="3" borderId="2" xfId="2" applyNumberFormat="1" applyFont="1" applyFill="1" applyBorder="1" applyAlignment="1" applyProtection="1">
      <protection locked="0"/>
    </xf>
    <xf numFmtId="43" fontId="11" fillId="3" borderId="1" xfId="1" applyNumberFormat="1" applyFont="1" applyFill="1" applyBorder="1" applyAlignment="1" applyProtection="1">
      <protection locked="0"/>
    </xf>
    <xf numFmtId="164" fontId="11" fillId="3" borderId="1" xfId="1" applyNumberFormat="1" applyFont="1" applyFill="1" applyBorder="1" applyAlignment="1" applyProtection="1">
      <protection locked="0"/>
    </xf>
    <xf numFmtId="168" fontId="11" fillId="3" borderId="1" xfId="3" applyNumberFormat="1" applyFont="1" applyFill="1" applyBorder="1" applyAlignment="1" applyProtection="1">
      <protection locked="0"/>
    </xf>
    <xf numFmtId="0" fontId="9" fillId="3" borderId="1" xfId="2" applyFont="1" applyFill="1" applyBorder="1" applyAlignment="1" applyProtection="1">
      <alignment horizontal="center"/>
      <protection locked="0"/>
    </xf>
    <xf numFmtId="0" fontId="11" fillId="0" borderId="0" xfId="2" applyFont="1" applyFill="1" applyBorder="1" applyAlignment="1" applyProtection="1">
      <alignment horizontal="center" vertical="center"/>
    </xf>
    <xf numFmtId="0" fontId="36" fillId="4" borderId="2" xfId="2" applyFont="1" applyFill="1" applyBorder="1" applyProtection="1"/>
    <xf numFmtId="0" fontId="36" fillId="4" borderId="3" xfId="2" applyFont="1" applyFill="1" applyBorder="1" applyProtection="1"/>
    <xf numFmtId="0" fontId="11" fillId="4" borderId="3" xfId="2" applyFont="1" applyFill="1" applyBorder="1" applyProtection="1"/>
    <xf numFmtId="0" fontId="11" fillId="4" borderId="4" xfId="2" applyFont="1" applyFill="1" applyBorder="1" applyProtection="1"/>
    <xf numFmtId="0" fontId="12" fillId="4" borderId="1" xfId="2" applyFont="1" applyFill="1" applyBorder="1" applyAlignment="1" applyProtection="1">
      <alignment horizontal="center"/>
    </xf>
    <xf numFmtId="0" fontId="9" fillId="4" borderId="1" xfId="2" applyFont="1" applyFill="1" applyBorder="1" applyAlignment="1" applyProtection="1">
      <alignment horizontal="center"/>
    </xf>
    <xf numFmtId="0" fontId="28" fillId="9" borderId="0" xfId="2" applyFont="1" applyFill="1" applyProtection="1"/>
    <xf numFmtId="0" fontId="11" fillId="9" borderId="0" xfId="2" applyFont="1" applyFill="1" applyProtection="1"/>
    <xf numFmtId="0" fontId="11" fillId="9" borderId="0" xfId="2" applyFont="1" applyFill="1" applyBorder="1" applyProtection="1"/>
    <xf numFmtId="0" fontId="12" fillId="9" borderId="3" xfId="2" applyFont="1" applyFill="1" applyBorder="1" applyAlignment="1" applyProtection="1">
      <alignment horizontal="center"/>
    </xf>
    <xf numFmtId="0" fontId="11" fillId="0" borderId="0" xfId="2" applyFont="1" applyFill="1" applyProtection="1"/>
    <xf numFmtId="38" fontId="8" fillId="0" borderId="11" xfId="2" applyNumberFormat="1" applyFont="1" applyFill="1" applyBorder="1" applyAlignment="1" applyProtection="1">
      <alignment horizontal="right"/>
    </xf>
    <xf numFmtId="38" fontId="9" fillId="0" borderId="1" xfId="2" applyNumberFormat="1" applyFont="1" applyFill="1" applyBorder="1" applyAlignment="1" applyProtection="1">
      <alignment horizontal="right"/>
    </xf>
    <xf numFmtId="0" fontId="9" fillId="0" borderId="0" xfId="2" applyFont="1" applyFill="1" applyProtection="1"/>
    <xf numFmtId="0" fontId="11" fillId="9" borderId="0" xfId="2" applyFont="1" applyFill="1" applyAlignment="1" applyProtection="1">
      <alignment horizontal="right"/>
    </xf>
    <xf numFmtId="0" fontId="11" fillId="9" borderId="0" xfId="2" applyFont="1" applyFill="1" applyAlignment="1" applyProtection="1">
      <alignment horizontal="left"/>
    </xf>
    <xf numFmtId="0" fontId="12" fillId="0" borderId="0" xfId="2" applyFont="1" applyFill="1" applyProtection="1"/>
    <xf numFmtId="0" fontId="11" fillId="0" borderId="0" xfId="2" applyFont="1" applyAlignment="1" applyProtection="1">
      <alignment horizontal="left" indent="2"/>
    </xf>
    <xf numFmtId="0" fontId="11" fillId="0" borderId="0" xfId="2" applyFont="1" applyProtection="1"/>
    <xf numFmtId="0" fontId="29" fillId="0" borderId="0" xfId="2" applyFont="1" applyProtection="1"/>
    <xf numFmtId="0" fontId="8" fillId="0" borderId="0" xfId="2" applyFont="1" applyAlignment="1" applyProtection="1">
      <alignment horizontal="right"/>
    </xf>
    <xf numFmtId="0" fontId="9" fillId="0" borderId="0" xfId="2" applyFont="1" applyAlignment="1" applyProtection="1">
      <alignment horizontal="left" indent="2"/>
    </xf>
    <xf numFmtId="0" fontId="12" fillId="0" borderId="0" xfId="2" applyFont="1" applyAlignment="1" applyProtection="1">
      <alignment horizontal="left" indent="2"/>
    </xf>
    <xf numFmtId="49" fontId="8" fillId="0" borderId="0" xfId="2" applyNumberFormat="1" applyFont="1" applyFill="1" applyBorder="1" applyAlignment="1" applyProtection="1">
      <alignment horizontal="left"/>
    </xf>
    <xf numFmtId="0" fontId="9" fillId="0" borderId="0" xfId="2" applyFont="1" applyProtection="1"/>
    <xf numFmtId="10" fontId="8" fillId="0" borderId="1" xfId="2" applyNumberFormat="1" applyFont="1" applyFill="1" applyBorder="1" applyAlignment="1" applyProtection="1">
      <alignment horizontal="center"/>
    </xf>
    <xf numFmtId="0" fontId="12" fillId="0" borderId="0" xfId="2" applyFont="1" applyProtection="1"/>
    <xf numFmtId="5" fontId="23" fillId="8" borderId="3" xfId="2" applyNumberFormat="1" applyFont="1" applyFill="1" applyBorder="1" applyAlignment="1" applyProtection="1">
      <alignment horizontal="center"/>
    </xf>
    <xf numFmtId="38" fontId="12" fillId="0" borderId="1" xfId="2" applyNumberFormat="1" applyFont="1" applyFill="1" applyBorder="1" applyAlignment="1" applyProtection="1">
      <alignment horizontal="right"/>
    </xf>
    <xf numFmtId="0" fontId="23" fillId="0" borderId="5" xfId="0" applyFont="1" applyBorder="1" applyAlignment="1" applyProtection="1">
      <alignment vertical="center" wrapText="1"/>
    </xf>
    <xf numFmtId="0" fontId="30" fillId="0" borderId="0" xfId="2" applyFont="1" applyFill="1" applyAlignment="1" applyProtection="1">
      <alignment horizontal="left"/>
    </xf>
    <xf numFmtId="0" fontId="7" fillId="0" borderId="0" xfId="2" applyFont="1" applyFill="1" applyProtection="1"/>
    <xf numFmtId="0" fontId="8" fillId="9" borderId="0" xfId="2" applyFont="1" applyFill="1" applyProtection="1"/>
    <xf numFmtId="0" fontId="11" fillId="9" borderId="0" xfId="2" applyFont="1" applyFill="1" applyBorder="1" applyAlignment="1" applyProtection="1">
      <alignment horizontal="right"/>
    </xf>
    <xf numFmtId="0" fontId="12" fillId="9" borderId="0" xfId="2" applyFont="1" applyFill="1" applyBorder="1" applyAlignment="1" applyProtection="1">
      <alignment horizontal="right"/>
    </xf>
    <xf numFmtId="0" fontId="12" fillId="9" borderId="9" xfId="2" applyFont="1" applyFill="1" applyBorder="1" applyAlignment="1" applyProtection="1">
      <alignment horizontal="left"/>
    </xf>
    <xf numFmtId="166" fontId="8" fillId="0" borderId="0" xfId="2" applyNumberFormat="1" applyFont="1" applyFill="1" applyBorder="1" applyAlignment="1" applyProtection="1">
      <alignment horizontal="right"/>
    </xf>
    <xf numFmtId="0" fontId="11" fillId="0" borderId="0" xfId="2" applyFont="1" applyFill="1" applyAlignment="1" applyProtection="1">
      <alignment horizontal="left" indent="2"/>
    </xf>
    <xf numFmtId="0" fontId="8" fillId="0" borderId="0" xfId="2" applyFont="1" applyFill="1" applyProtection="1"/>
    <xf numFmtId="38" fontId="8" fillId="0" borderId="0" xfId="2" applyNumberFormat="1" applyFont="1" applyFill="1" applyBorder="1" applyAlignment="1" applyProtection="1">
      <alignment horizontal="right"/>
    </xf>
    <xf numFmtId="0" fontId="7" fillId="0" borderId="0" xfId="2" applyFont="1" applyFill="1" applyAlignment="1" applyProtection="1">
      <alignment horizontal="right"/>
    </xf>
    <xf numFmtId="38" fontId="11" fillId="0" borderId="1" xfId="2" applyNumberFormat="1" applyFont="1" applyFill="1" applyBorder="1" applyAlignment="1" applyProtection="1">
      <alignment horizontal="right"/>
    </xf>
    <xf numFmtId="0" fontId="29" fillId="0" borderId="0" xfId="2" applyFont="1" applyFill="1" applyProtection="1"/>
    <xf numFmtId="166" fontId="39" fillId="0" borderId="0" xfId="3" applyNumberFormat="1" applyFont="1" applyFill="1" applyAlignment="1" applyProtection="1">
      <alignment horizontal="right"/>
    </xf>
    <xf numFmtId="0" fontId="23" fillId="0" borderId="1" xfId="0" applyFont="1" applyBorder="1" applyProtection="1"/>
    <xf numFmtId="166" fontId="11" fillId="0" borderId="1" xfId="2" applyNumberFormat="1" applyFont="1" applyFill="1" applyBorder="1" applyAlignment="1" applyProtection="1">
      <alignment horizontal="center"/>
    </xf>
    <xf numFmtId="0" fontId="11" fillId="9" borderId="9" xfId="2" applyFont="1" applyFill="1" applyBorder="1" applyAlignment="1" applyProtection="1">
      <alignment horizontal="right"/>
    </xf>
    <xf numFmtId="0" fontId="11" fillId="0" borderId="8" xfId="2" applyFont="1" applyBorder="1" applyAlignment="1" applyProtection="1"/>
    <xf numFmtId="9" fontId="27" fillId="0" borderId="0" xfId="2" applyNumberFormat="1" applyFont="1" applyFill="1" applyBorder="1" applyAlignment="1" applyProtection="1">
      <alignment horizontal="center"/>
    </xf>
    <xf numFmtId="0" fontId="8" fillId="0" borderId="0" xfId="2" applyFont="1" applyAlignment="1" applyProtection="1">
      <alignment horizontal="center"/>
    </xf>
    <xf numFmtId="0" fontId="27" fillId="0" borderId="0" xfId="2" applyFont="1" applyFill="1" applyProtection="1"/>
    <xf numFmtId="10" fontId="8" fillId="0" borderId="0" xfId="2" applyNumberFormat="1" applyFont="1" applyFill="1" applyBorder="1" applyAlignment="1" applyProtection="1">
      <alignment horizontal="center"/>
    </xf>
    <xf numFmtId="0" fontId="31" fillId="0" borderId="0" xfId="2" applyFont="1" applyProtection="1"/>
    <xf numFmtId="0" fontId="11" fillId="0" borderId="0" xfId="2" applyFont="1" applyFill="1" applyBorder="1" applyAlignment="1" applyProtection="1"/>
    <xf numFmtId="49" fontId="11" fillId="0" borderId="0" xfId="2" applyNumberFormat="1" applyFont="1" applyProtection="1"/>
    <xf numFmtId="0" fontId="30" fillId="0" borderId="0" xfId="2" applyFont="1" applyFill="1" applyBorder="1" applyAlignment="1" applyProtection="1"/>
    <xf numFmtId="0" fontId="11" fillId="9" borderId="0" xfId="2" applyFont="1" applyFill="1" applyBorder="1" applyAlignment="1" applyProtection="1">
      <alignment horizontal="left"/>
    </xf>
    <xf numFmtId="0" fontId="32" fillId="0" borderId="0" xfId="2" applyFont="1" applyAlignment="1" applyProtection="1">
      <alignment horizontal="right"/>
    </xf>
    <xf numFmtId="0" fontId="4" fillId="0" borderId="13" xfId="0" applyFont="1" applyBorder="1" applyProtection="1"/>
    <xf numFmtId="38" fontId="4" fillId="0" borderId="7" xfId="0" applyNumberFormat="1" applyFont="1" applyBorder="1" applyProtection="1"/>
    <xf numFmtId="38" fontId="9" fillId="3" borderId="1" xfId="2" applyNumberFormat="1" applyFont="1" applyFill="1" applyBorder="1" applyAlignment="1" applyProtection="1">
      <alignment horizontal="right"/>
      <protection locked="0"/>
    </xf>
    <xf numFmtId="0" fontId="0" fillId="3" borderId="1" xfId="0" applyFill="1" applyBorder="1" applyProtection="1">
      <protection locked="0"/>
    </xf>
    <xf numFmtId="0" fontId="0" fillId="0" borderId="0" xfId="0" applyBorder="1" applyProtection="1"/>
    <xf numFmtId="0" fontId="12" fillId="0" borderId="0" xfId="2" applyFont="1" applyFill="1" applyBorder="1" applyAlignment="1" applyProtection="1"/>
    <xf numFmtId="0" fontId="12" fillId="9" borderId="1" xfId="2" applyFont="1" applyFill="1" applyBorder="1" applyAlignment="1" applyProtection="1">
      <alignment horizontal="center" wrapText="1"/>
    </xf>
    <xf numFmtId="0" fontId="12" fillId="9" borderId="1" xfId="2" applyFont="1" applyFill="1" applyBorder="1" applyAlignment="1" applyProtection="1">
      <alignment horizontal="center"/>
    </xf>
    <xf numFmtId="0" fontId="12" fillId="9" borderId="4" xfId="2" applyFont="1" applyFill="1" applyBorder="1" applyAlignment="1" applyProtection="1">
      <alignment horizontal="center"/>
    </xf>
    <xf numFmtId="0" fontId="12" fillId="9" borderId="0" xfId="2" applyFont="1" applyFill="1" applyBorder="1" applyAlignment="1" applyProtection="1">
      <alignment horizontal="center"/>
    </xf>
    <xf numFmtId="0" fontId="11" fillId="0" borderId="0" xfId="2" applyFont="1" applyBorder="1" applyProtection="1"/>
    <xf numFmtId="0" fontId="7" fillId="0" borderId="0" xfId="2" applyFont="1" applyFill="1" applyBorder="1" applyProtection="1"/>
    <xf numFmtId="3" fontId="11" fillId="0" borderId="4" xfId="2" applyNumberFormat="1" applyFont="1" applyFill="1" applyBorder="1" applyProtection="1"/>
    <xf numFmtId="0" fontId="11" fillId="0" borderId="9" xfId="2" applyFont="1" applyBorder="1" applyProtection="1"/>
    <xf numFmtId="0" fontId="11" fillId="0" borderId="12" xfId="2" applyFont="1" applyBorder="1" applyProtection="1"/>
    <xf numFmtId="0" fontId="12" fillId="0" borderId="0" xfId="2" applyFont="1" applyBorder="1" applyProtection="1"/>
    <xf numFmtId="10" fontId="32" fillId="10" borderId="1" xfId="2" applyNumberFormat="1" applyFont="1" applyFill="1" applyBorder="1" applyProtection="1"/>
    <xf numFmtId="3" fontId="12" fillId="0" borderId="4" xfId="2" applyNumberFormat="1" applyFont="1" applyFill="1" applyBorder="1" applyProtection="1"/>
    <xf numFmtId="0" fontId="11" fillId="0" borderId="9" xfId="2" applyFont="1" applyFill="1" applyBorder="1" applyProtection="1"/>
    <xf numFmtId="166" fontId="32" fillId="0" borderId="0" xfId="2" applyNumberFormat="1" applyFont="1" applyFill="1" applyBorder="1" applyProtection="1"/>
    <xf numFmtId="0" fontId="11" fillId="0" borderId="12" xfId="2" applyFont="1" applyBorder="1" applyAlignment="1" applyProtection="1">
      <alignment horizontal="left"/>
    </xf>
    <xf numFmtId="0" fontId="19" fillId="9" borderId="0" xfId="2" applyFont="1" applyFill="1" applyBorder="1" applyProtection="1"/>
    <xf numFmtId="3" fontId="19" fillId="9" borderId="0" xfId="2" applyNumberFormat="1" applyFont="1" applyFill="1" applyBorder="1" applyProtection="1"/>
    <xf numFmtId="10" fontId="17" fillId="0" borderId="0" xfId="2" applyNumberFormat="1" applyFont="1" applyBorder="1" applyAlignment="1" applyProtection="1">
      <alignment horizontal="right"/>
    </xf>
    <xf numFmtId="0" fontId="20" fillId="0" borderId="0" xfId="2" applyFont="1" applyFill="1" applyBorder="1" applyAlignment="1" applyProtection="1">
      <alignment horizontal="right"/>
    </xf>
    <xf numFmtId="0" fontId="20" fillId="0" borderId="9" xfId="2" applyFont="1" applyBorder="1" applyAlignment="1" applyProtection="1">
      <alignment horizontal="right"/>
    </xf>
    <xf numFmtId="10" fontId="11" fillId="0" borderId="0" xfId="2" applyNumberFormat="1" applyFont="1" applyBorder="1" applyProtection="1"/>
    <xf numFmtId="10" fontId="37" fillId="10" borderId="1" xfId="2" applyNumberFormat="1" applyFont="1" applyFill="1" applyBorder="1" applyProtection="1"/>
    <xf numFmtId="3" fontId="11" fillId="3" borderId="1" xfId="2" applyNumberFormat="1" applyFont="1" applyFill="1" applyBorder="1" applyProtection="1"/>
    <xf numFmtId="3" fontId="11" fillId="3" borderId="4" xfId="2" applyNumberFormat="1" applyFont="1" applyFill="1" applyBorder="1" applyProtection="1"/>
    <xf numFmtId="0" fontId="11" fillId="0" borderId="9" xfId="2" applyFont="1" applyFill="1" applyBorder="1" applyAlignment="1" applyProtection="1"/>
    <xf numFmtId="0" fontId="11" fillId="0" borderId="9" xfId="2" applyFont="1" applyBorder="1" applyAlignment="1" applyProtection="1"/>
    <xf numFmtId="3" fontId="20" fillId="0" borderId="1" xfId="2" applyNumberFormat="1" applyFont="1" applyFill="1" applyBorder="1" applyProtection="1"/>
    <xf numFmtId="0" fontId="19" fillId="9" borderId="0" xfId="2" applyFont="1" applyFill="1" applyBorder="1" applyAlignment="1" applyProtection="1">
      <alignment horizontal="center"/>
    </xf>
    <xf numFmtId="0" fontId="32" fillId="9" borderId="0" xfId="2" applyFont="1" applyFill="1" applyBorder="1" applyProtection="1"/>
    <xf numFmtId="0" fontId="17" fillId="0" borderId="0" xfId="2" applyFont="1" applyFill="1" applyBorder="1" applyProtection="1"/>
    <xf numFmtId="49" fontId="32" fillId="0" borderId="0" xfId="2" applyNumberFormat="1" applyFont="1" applyFill="1" applyBorder="1" applyAlignment="1" applyProtection="1"/>
    <xf numFmtId="0" fontId="24" fillId="0" borderId="0" xfId="2" applyFont="1" applyBorder="1" applyProtection="1"/>
    <xf numFmtId="4" fontId="24" fillId="0" borderId="1" xfId="2" applyNumberFormat="1" applyFont="1" applyBorder="1" applyProtection="1"/>
    <xf numFmtId="4" fontId="24" fillId="0" borderId="4" xfId="2" applyNumberFormat="1" applyFont="1" applyBorder="1" applyProtection="1"/>
    <xf numFmtId="0" fontId="24" fillId="9" borderId="0" xfId="2" applyFont="1" applyFill="1" applyBorder="1" applyAlignment="1" applyProtection="1"/>
    <xf numFmtId="0" fontId="24" fillId="9" borderId="0" xfId="2" applyFont="1" applyFill="1" applyBorder="1" applyProtection="1"/>
    <xf numFmtId="4" fontId="25" fillId="9" borderId="0" xfId="2" applyNumberFormat="1" applyFont="1" applyFill="1" applyBorder="1" applyProtection="1"/>
    <xf numFmtId="4" fontId="24" fillId="9" borderId="0" xfId="2" applyNumberFormat="1" applyFont="1" applyFill="1" applyBorder="1" applyProtection="1"/>
    <xf numFmtId="3" fontId="12" fillId="0" borderId="1" xfId="2" applyNumberFormat="1" applyFont="1" applyBorder="1" applyProtection="1"/>
    <xf numFmtId="3" fontId="12" fillId="0" borderId="4" xfId="2" applyNumberFormat="1" applyFont="1" applyBorder="1" applyProtection="1"/>
    <xf numFmtId="3" fontId="11" fillId="0" borderId="1" xfId="2" applyNumberFormat="1" applyFont="1" applyFill="1" applyBorder="1" applyAlignment="1" applyProtection="1">
      <alignment horizontal="right"/>
    </xf>
    <xf numFmtId="3" fontId="11" fillId="0" borderId="4" xfId="2" applyNumberFormat="1" applyFont="1" applyFill="1" applyBorder="1" applyAlignment="1" applyProtection="1">
      <alignment horizontal="right"/>
    </xf>
    <xf numFmtId="3" fontId="11" fillId="0" borderId="1" xfId="2" applyNumberFormat="1" applyFont="1" applyBorder="1" applyProtection="1"/>
    <xf numFmtId="3" fontId="11" fillId="0" borderId="4" xfId="2" applyNumberFormat="1" applyFont="1" applyBorder="1" applyProtection="1"/>
    <xf numFmtId="0" fontId="15" fillId="4" borderId="4" xfId="2" applyFont="1" applyFill="1" applyBorder="1" applyAlignment="1" applyProtection="1">
      <alignment horizontal="center" wrapText="1"/>
    </xf>
    <xf numFmtId="37" fontId="8" fillId="0" borderId="1" xfId="2" applyNumberFormat="1" applyFont="1" applyFill="1" applyBorder="1" applyAlignment="1" applyProtection="1">
      <alignment horizontal="right"/>
    </xf>
    <xf numFmtId="37" fontId="9" fillId="0" borderId="1" xfId="2" applyNumberFormat="1" applyFont="1" applyFill="1" applyBorder="1" applyAlignment="1" applyProtection="1">
      <alignment horizontal="right"/>
    </xf>
    <xf numFmtId="0" fontId="8" fillId="0" borderId="10" xfId="2" applyFont="1" applyBorder="1" applyProtection="1"/>
    <xf numFmtId="0" fontId="15" fillId="4" borderId="6" xfId="2" applyFont="1" applyFill="1" applyBorder="1" applyAlignment="1" applyProtection="1">
      <alignment horizontal="center" wrapText="1"/>
    </xf>
    <xf numFmtId="0" fontId="9" fillId="0" borderId="0" xfId="2" applyFont="1" applyBorder="1" applyProtection="1"/>
    <xf numFmtId="0" fontId="31" fillId="0" borderId="0" xfId="2" applyFont="1" applyBorder="1" applyAlignment="1" applyProtection="1">
      <alignment horizontal="center"/>
    </xf>
    <xf numFmtId="0" fontId="31" fillId="0" borderId="0" xfId="2" applyFont="1" applyBorder="1" applyProtection="1"/>
    <xf numFmtId="0" fontId="23" fillId="0" borderId="0" xfId="2" applyFont="1" applyFill="1" applyBorder="1" applyAlignment="1" applyProtection="1">
      <alignment horizontal="left"/>
    </xf>
    <xf numFmtId="37" fontId="8" fillId="0" borderId="0" xfId="2" applyNumberFormat="1" applyFont="1" applyFill="1" applyBorder="1" applyAlignment="1" applyProtection="1">
      <alignment horizontal="right"/>
    </xf>
    <xf numFmtId="0" fontId="8" fillId="0" borderId="9" xfId="2" applyFont="1" applyFill="1" applyBorder="1" applyAlignment="1" applyProtection="1"/>
    <xf numFmtId="0" fontId="15" fillId="4" borderId="1" xfId="2" applyFont="1" applyFill="1" applyBorder="1" applyAlignment="1" applyProtection="1">
      <alignment horizontal="right" wrapText="1"/>
    </xf>
    <xf numFmtId="0" fontId="15" fillId="4" borderId="2" xfId="2" applyFont="1" applyFill="1" applyBorder="1" applyAlignment="1" applyProtection="1">
      <alignment horizontal="right" wrapText="1"/>
    </xf>
    <xf numFmtId="3" fontId="8" fillId="0" borderId="1" xfId="2" applyNumberFormat="1" applyFont="1" applyFill="1" applyBorder="1" applyAlignment="1" applyProtection="1"/>
    <xf numFmtId="0" fontId="13" fillId="0" borderId="0" xfId="2" applyFont="1" applyFill="1" applyProtection="1"/>
    <xf numFmtId="0" fontId="13" fillId="0" borderId="1" xfId="2" applyFont="1" applyFill="1" applyBorder="1" applyProtection="1"/>
    <xf numFmtId="3" fontId="9" fillId="0" borderId="11" xfId="2" applyNumberFormat="1" applyFont="1" applyFill="1" applyBorder="1" applyAlignment="1" applyProtection="1"/>
    <xf numFmtId="0" fontId="0" fillId="3" borderId="1" xfId="0" applyFill="1" applyBorder="1" applyAlignment="1" applyProtection="1">
      <protection locked="0"/>
    </xf>
    <xf numFmtId="38" fontId="8" fillId="0" borderId="1" xfId="2" applyNumberFormat="1" applyFont="1" applyFill="1" applyBorder="1" applyAlignment="1" applyProtection="1">
      <alignment horizontal="right"/>
    </xf>
    <xf numFmtId="38" fontId="12" fillId="0" borderId="12" xfId="2" applyNumberFormat="1" applyFont="1" applyFill="1" applyBorder="1" applyAlignment="1" applyProtection="1">
      <alignment horizontal="right"/>
    </xf>
    <xf numFmtId="0" fontId="15" fillId="0" borderId="1" xfId="2" applyFont="1" applyFill="1" applyBorder="1" applyAlignment="1" applyProtection="1">
      <alignment wrapText="1"/>
    </xf>
    <xf numFmtId="0" fontId="15" fillId="0" borderId="1" xfId="2" applyFont="1" applyFill="1" applyBorder="1" applyAlignment="1" applyProtection="1">
      <alignment horizontal="center" wrapText="1"/>
    </xf>
    <xf numFmtId="0" fontId="15" fillId="0" borderId="2" xfId="2" applyFont="1" applyFill="1" applyBorder="1" applyAlignment="1" applyProtection="1">
      <alignment wrapText="1"/>
    </xf>
    <xf numFmtId="0" fontId="15" fillId="0" borderId="3" xfId="2" applyFont="1" applyFill="1" applyBorder="1" applyAlignment="1" applyProtection="1">
      <alignment wrapText="1"/>
    </xf>
    <xf numFmtId="0" fontId="15" fillId="0" borderId="4" xfId="2" applyFont="1" applyFill="1" applyBorder="1" applyAlignment="1" applyProtection="1">
      <alignment wrapText="1"/>
    </xf>
    <xf numFmtId="0" fontId="11" fillId="3" borderId="11" xfId="2" applyNumberFormat="1" applyFont="1" applyFill="1" applyBorder="1" applyAlignment="1" applyProtection="1">
      <alignment horizontal="left"/>
      <protection locked="0"/>
    </xf>
    <xf numFmtId="0" fontId="11" fillId="3" borderId="11" xfId="2" applyFont="1" applyFill="1" applyBorder="1" applyAlignment="1" applyProtection="1">
      <alignment horizontal="left"/>
      <protection locked="0"/>
    </xf>
    <xf numFmtId="0" fontId="11" fillId="3" borderId="12" xfId="2" applyNumberFormat="1" applyFont="1" applyFill="1" applyBorder="1" applyAlignment="1" applyProtection="1">
      <alignment horizontal="left"/>
      <protection locked="0"/>
    </xf>
    <xf numFmtId="0" fontId="11" fillId="3" borderId="1" xfId="2" applyNumberFormat="1" applyFont="1" applyFill="1" applyBorder="1" applyAlignment="1" applyProtection="1">
      <alignment horizontal="left"/>
      <protection locked="0"/>
    </xf>
    <xf numFmtId="0" fontId="11" fillId="3" borderId="1" xfId="2" applyFont="1" applyFill="1" applyBorder="1" applyAlignment="1" applyProtection="1">
      <alignment horizontal="left"/>
      <protection locked="0"/>
    </xf>
    <xf numFmtId="168" fontId="8" fillId="3" borderId="1" xfId="3" applyNumberFormat="1" applyFont="1" applyFill="1" applyBorder="1" applyAlignment="1" applyProtection="1">
      <alignment horizontal="center"/>
      <protection locked="0"/>
    </xf>
    <xf numFmtId="164" fontId="8" fillId="3" borderId="1" xfId="1" applyNumberFormat="1" applyFont="1" applyFill="1" applyBorder="1" applyAlignment="1" applyProtection="1">
      <alignment horizontal="center"/>
      <protection locked="0"/>
    </xf>
    <xf numFmtId="3" fontId="8" fillId="3" borderId="1" xfId="2" applyNumberFormat="1" applyFont="1" applyFill="1" applyBorder="1" applyAlignment="1" applyProtection="1">
      <alignment horizontal="right"/>
      <protection locked="0"/>
    </xf>
    <xf numFmtId="3" fontId="8" fillId="3" borderId="2" xfId="2" applyNumberFormat="1" applyFont="1" applyFill="1" applyBorder="1" applyAlignment="1" applyProtection="1">
      <alignment horizontal="right"/>
      <protection locked="0"/>
    </xf>
    <xf numFmtId="3" fontId="8" fillId="3" borderId="1" xfId="2" applyNumberFormat="1" applyFont="1" applyFill="1" applyBorder="1" applyAlignment="1" applyProtection="1">
      <alignment horizontal="left"/>
      <protection locked="0"/>
    </xf>
    <xf numFmtId="0" fontId="8" fillId="3" borderId="1" xfId="2" applyFont="1" applyFill="1" applyBorder="1" applyAlignment="1" applyProtection="1">
      <protection locked="0"/>
    </xf>
    <xf numFmtId="10" fontId="32" fillId="3" borderId="1" xfId="2" applyNumberFormat="1" applyFont="1" applyFill="1" applyBorder="1" applyProtection="1">
      <protection locked="0"/>
    </xf>
    <xf numFmtId="0" fontId="41" fillId="0" borderId="16" xfId="2" applyFont="1" applyFill="1" applyBorder="1" applyAlignment="1" applyProtection="1"/>
    <xf numFmtId="0" fontId="10" fillId="0" borderId="0" xfId="5" applyFont="1" applyFill="1" applyBorder="1" applyAlignment="1" applyProtection="1">
      <alignment horizontal="center" vertical="center"/>
    </xf>
    <xf numFmtId="164" fontId="44" fillId="0" borderId="1" xfId="1" applyNumberFormat="1" applyFont="1" applyBorder="1"/>
    <xf numFmtId="0" fontId="2" fillId="0" borderId="0" xfId="8"/>
    <xf numFmtId="0" fontId="2" fillId="0" borderId="0" xfId="8" applyAlignment="1"/>
    <xf numFmtId="0" fontId="11" fillId="0" borderId="0" xfId="2" applyFont="1"/>
    <xf numFmtId="0" fontId="8" fillId="0" borderId="0" xfId="2" applyFont="1"/>
    <xf numFmtId="0" fontId="13" fillId="0" borderId="0" xfId="2" applyFont="1"/>
    <xf numFmtId="0" fontId="3" fillId="0" borderId="0" xfId="8" applyFont="1"/>
    <xf numFmtId="0" fontId="8" fillId="0" borderId="0" xfId="2" applyFont="1" applyFill="1" applyBorder="1" applyAlignment="1" applyProtection="1">
      <alignment vertical="center"/>
    </xf>
    <xf numFmtId="0" fontId="11" fillId="0" borderId="0" xfId="2" applyFont="1" applyAlignment="1">
      <alignment vertical="center" wrapText="1"/>
    </xf>
    <xf numFmtId="0" fontId="11" fillId="0" borderId="0" xfId="2" applyFont="1" applyAlignment="1">
      <alignment horizontal="left"/>
    </xf>
    <xf numFmtId="0" fontId="11" fillId="0" borderId="0" xfId="2" applyFont="1" applyAlignment="1">
      <alignment vertical="center"/>
    </xf>
    <xf numFmtId="0" fontId="6" fillId="0" borderId="0" xfId="8" applyFont="1" applyAlignment="1">
      <alignment vertical="center"/>
    </xf>
    <xf numFmtId="0" fontId="33" fillId="0" borderId="0" xfId="8" applyFont="1" applyFill="1" applyBorder="1" applyAlignment="1">
      <alignment vertical="center"/>
    </xf>
    <xf numFmtId="164" fontId="0" fillId="3" borderId="30" xfId="1" applyNumberFormat="1" applyFont="1" applyFill="1" applyBorder="1" applyProtection="1">
      <protection locked="0"/>
    </xf>
    <xf numFmtId="0" fontId="0" fillId="3" borderId="30" xfId="0" applyFill="1" applyBorder="1" applyAlignment="1" applyProtection="1">
      <alignment horizontal="center"/>
      <protection locked="0"/>
    </xf>
    <xf numFmtId="0" fontId="8" fillId="3" borderId="30" xfId="0" applyFont="1" applyFill="1" applyBorder="1" applyAlignment="1" applyProtection="1">
      <alignment horizontal="center"/>
      <protection locked="0"/>
    </xf>
    <xf numFmtId="0" fontId="40" fillId="0" borderId="24" xfId="5" applyFont="1" applyFill="1" applyBorder="1" applyAlignment="1" applyProtection="1">
      <alignment horizontal="center" vertical="center"/>
    </xf>
    <xf numFmtId="0" fontId="41" fillId="0" borderId="25" xfId="2" applyFont="1" applyFill="1" applyBorder="1" applyAlignment="1" applyProtection="1"/>
    <xf numFmtId="0" fontId="41" fillId="0" borderId="27" xfId="2" applyFont="1" applyFill="1" applyBorder="1" applyAlignment="1" applyProtection="1"/>
    <xf numFmtId="44" fontId="9" fillId="5" borderId="30" xfId="7" applyFont="1" applyFill="1" applyBorder="1" applyAlignment="1" applyProtection="1"/>
    <xf numFmtId="0" fontId="8" fillId="0" borderId="30" xfId="4" applyFont="1" applyFill="1" applyBorder="1" applyAlignment="1" applyProtection="1"/>
    <xf numFmtId="0" fontId="8" fillId="0" borderId="30" xfId="0" applyFont="1" applyFill="1" applyBorder="1" applyProtection="1"/>
    <xf numFmtId="0" fontId="8" fillId="3" borderId="30" xfId="0" applyFont="1" applyFill="1" applyBorder="1" applyProtection="1">
      <protection locked="0"/>
    </xf>
    <xf numFmtId="0" fontId="0" fillId="0" borderId="20" xfId="0" applyFont="1" applyBorder="1" applyProtection="1"/>
    <xf numFmtId="0" fontId="11" fillId="0" borderId="16" xfId="2" applyFont="1" applyFill="1" applyBorder="1" applyAlignment="1" applyProtection="1"/>
    <xf numFmtId="0" fontId="9" fillId="9" borderId="30" xfId="5" applyFont="1" applyFill="1" applyBorder="1" applyAlignment="1" applyProtection="1">
      <alignment horizontal="center"/>
    </xf>
    <xf numFmtId="38" fontId="11" fillId="0" borderId="30" xfId="5" applyNumberFormat="1" applyFont="1" applyFill="1" applyBorder="1" applyAlignment="1" applyProtection="1">
      <alignment horizontal="right"/>
    </xf>
    <xf numFmtId="165" fontId="8" fillId="0" borderId="30" xfId="5" applyNumberFormat="1" applyFont="1" applyFill="1" applyBorder="1" applyProtection="1"/>
    <xf numFmtId="38" fontId="8" fillId="3" borderId="30" xfId="5" applyNumberFormat="1" applyFont="1" applyFill="1" applyBorder="1" applyAlignment="1" applyProtection="1">
      <alignment horizontal="right"/>
      <protection locked="0"/>
    </xf>
    <xf numFmtId="0" fontId="8" fillId="0" borderId="30" xfId="2" applyFont="1" applyBorder="1" applyProtection="1"/>
    <xf numFmtId="38" fontId="9" fillId="0" borderId="30" xfId="5" applyNumberFormat="1" applyFont="1" applyFill="1" applyBorder="1" applyAlignment="1" applyProtection="1">
      <alignment horizontal="right"/>
    </xf>
    <xf numFmtId="0" fontId="0" fillId="0" borderId="20" xfId="0" applyFont="1" applyFill="1" applyBorder="1" applyProtection="1"/>
    <xf numFmtId="166" fontId="8" fillId="3" borderId="30" xfId="5" applyNumberFormat="1" applyFont="1" applyFill="1" applyBorder="1" applyAlignment="1" applyProtection="1">
      <alignment horizontal="center"/>
      <protection locked="0"/>
    </xf>
    <xf numFmtId="38" fontId="8" fillId="0" borderId="30" xfId="5" applyNumberFormat="1" applyFont="1" applyFill="1" applyBorder="1" applyAlignment="1" applyProtection="1">
      <alignment horizontal="right"/>
    </xf>
    <xf numFmtId="38" fontId="12" fillId="0" borderId="30" xfId="5" applyNumberFormat="1" applyFont="1" applyFill="1" applyBorder="1" applyAlignment="1" applyProtection="1">
      <alignment horizontal="right"/>
    </xf>
    <xf numFmtId="38" fontId="9" fillId="0" borderId="30" xfId="5" applyNumberFormat="1" applyFont="1" applyBorder="1" applyProtection="1"/>
    <xf numFmtId="0" fontId="3" fillId="0" borderId="30" xfId="0" applyFont="1" applyBorder="1" applyProtection="1"/>
    <xf numFmtId="166" fontId="8" fillId="3" borderId="30" xfId="3" applyNumberFormat="1" applyFont="1" applyFill="1" applyBorder="1" applyAlignment="1" applyProtection="1">
      <alignment horizontal="right"/>
      <protection locked="0"/>
    </xf>
    <xf numFmtId="43" fontId="8" fillId="0" borderId="30" xfId="1" applyNumberFormat="1" applyFont="1" applyBorder="1" applyProtection="1"/>
    <xf numFmtId="166" fontId="8" fillId="0" borderId="30" xfId="5" applyNumberFormat="1" applyFont="1" applyBorder="1" applyProtection="1"/>
    <xf numFmtId="43" fontId="8" fillId="3" borderId="30" xfId="1" applyFont="1" applyFill="1" applyBorder="1" applyAlignment="1" applyProtection="1">
      <alignment horizontal="right"/>
      <protection locked="0"/>
    </xf>
    <xf numFmtId="0" fontId="9" fillId="9" borderId="30" xfId="5" applyFont="1" applyFill="1" applyBorder="1" applyProtection="1"/>
    <xf numFmtId="38" fontId="0" fillId="0" borderId="30" xfId="0" applyNumberFormat="1" applyBorder="1" applyProtection="1"/>
    <xf numFmtId="9" fontId="11" fillId="0" borderId="30" xfId="3" applyNumberFormat="1" applyFont="1" applyBorder="1" applyProtection="1"/>
    <xf numFmtId="9" fontId="11" fillId="0" borderId="30" xfId="3" applyFont="1" applyBorder="1" applyProtection="1"/>
    <xf numFmtId="0" fontId="11" fillId="0" borderId="30" xfId="2" applyFont="1" applyBorder="1" applyProtection="1"/>
    <xf numFmtId="38" fontId="11" fillId="0" borderId="30" xfId="2" applyNumberFormat="1" applyFont="1" applyBorder="1" applyProtection="1"/>
    <xf numFmtId="0" fontId="8" fillId="0" borderId="41" xfId="2" applyFont="1" applyBorder="1" applyAlignment="1" applyProtection="1"/>
    <xf numFmtId="0" fontId="8" fillId="0" borderId="42" xfId="2" applyFont="1" applyBorder="1" applyAlignment="1" applyProtection="1"/>
    <xf numFmtId="9" fontId="17" fillId="0" borderId="9" xfId="2" applyNumberFormat="1" applyFont="1" applyFill="1" applyBorder="1" applyProtection="1"/>
    <xf numFmtId="0" fontId="0" fillId="0" borderId="0" xfId="0" applyFill="1" applyBorder="1" applyProtection="1"/>
    <xf numFmtId="0" fontId="6" fillId="0" borderId="29" xfId="0" applyFont="1" applyFill="1" applyBorder="1" applyAlignment="1" applyProtection="1">
      <alignment horizontal="left"/>
    </xf>
    <xf numFmtId="0" fontId="0" fillId="0" borderId="37" xfId="0" applyBorder="1" applyProtection="1"/>
    <xf numFmtId="0" fontId="8" fillId="0" borderId="0" xfId="4" applyFont="1" applyFill="1" applyBorder="1" applyAlignment="1" applyProtection="1"/>
    <xf numFmtId="0" fontId="12" fillId="0" borderId="28" xfId="2" applyFont="1" applyFill="1" applyBorder="1" applyAlignment="1" applyProtection="1">
      <alignment horizontal="right"/>
    </xf>
    <xf numFmtId="0" fontId="9" fillId="0" borderId="19" xfId="0" applyFont="1" applyFill="1" applyBorder="1" applyAlignment="1" applyProtection="1">
      <alignment horizontal="center"/>
    </xf>
    <xf numFmtId="0" fontId="0" fillId="0" borderId="25" xfId="0" applyBorder="1" applyProtection="1"/>
    <xf numFmtId="0" fontId="4" fillId="5" borderId="17" xfId="0" applyFont="1" applyFill="1" applyBorder="1" applyAlignment="1" applyProtection="1">
      <alignment wrapText="1"/>
    </xf>
    <xf numFmtId="0" fontId="0" fillId="0" borderId="28" xfId="0" applyBorder="1" applyProtection="1"/>
    <xf numFmtId="3" fontId="0" fillId="5" borderId="17" xfId="0" applyNumberFormat="1" applyFill="1" applyBorder="1" applyAlignment="1" applyProtection="1"/>
    <xf numFmtId="3" fontId="4" fillId="5" borderId="17" xfId="0" applyNumberFormat="1" applyFont="1" applyFill="1" applyBorder="1" applyAlignment="1" applyProtection="1">
      <alignment horizontal="center"/>
    </xf>
    <xf numFmtId="0" fontId="4" fillId="0" borderId="0" xfId="0" applyFont="1" applyFill="1" applyBorder="1" applyAlignment="1" applyProtection="1">
      <alignment wrapText="1"/>
    </xf>
    <xf numFmtId="3" fontId="0" fillId="0" borderId="0" xfId="0" applyNumberFormat="1" applyFill="1" applyBorder="1" applyAlignment="1" applyProtection="1"/>
    <xf numFmtId="3" fontId="4" fillId="0" borderId="0" xfId="0" applyNumberFormat="1" applyFont="1" applyFill="1" applyBorder="1" applyAlignment="1" applyProtection="1">
      <alignment horizontal="center"/>
    </xf>
    <xf numFmtId="16" fontId="26" fillId="5" borderId="0" xfId="2" quotePrefix="1" applyNumberFormat="1" applyFont="1" applyFill="1" applyBorder="1" applyAlignment="1" applyProtection="1">
      <alignment horizontal="right"/>
    </xf>
    <xf numFmtId="0" fontId="26" fillId="5" borderId="0" xfId="2" quotePrefix="1" applyFont="1" applyFill="1" applyBorder="1" applyAlignment="1" applyProtection="1">
      <alignment horizontal="right"/>
    </xf>
    <xf numFmtId="0" fontId="11" fillId="0" borderId="3" xfId="2" applyFont="1" applyBorder="1" applyAlignment="1" applyProtection="1">
      <alignment horizontal="left"/>
    </xf>
    <xf numFmtId="4" fontId="11" fillId="0" borderId="22" xfId="2" applyNumberFormat="1" applyFont="1" applyBorder="1" applyProtection="1"/>
    <xf numFmtId="4" fontId="11" fillId="0" borderId="26" xfId="2" applyNumberFormat="1" applyFont="1" applyBorder="1" applyProtection="1"/>
    <xf numFmtId="0" fontId="0" fillId="9" borderId="0" xfId="0" applyFill="1" applyBorder="1" applyProtection="1"/>
    <xf numFmtId="164" fontId="11" fillId="9" borderId="0" xfId="2" applyNumberFormat="1" applyFont="1" applyFill="1" applyBorder="1" applyProtection="1"/>
    <xf numFmtId="0" fontId="10" fillId="9" borderId="0" xfId="2" applyFont="1" applyFill="1" applyBorder="1" applyProtection="1"/>
    <xf numFmtId="164" fontId="11" fillId="9" borderId="1" xfId="2" applyNumberFormat="1" applyFont="1" applyFill="1" applyBorder="1" applyProtection="1"/>
    <xf numFmtId="0" fontId="6" fillId="0" borderId="0" xfId="8" applyFont="1" applyAlignment="1">
      <alignment horizontal="center" vertical="center"/>
    </xf>
    <xf numFmtId="0" fontId="8" fillId="0" borderId="0" xfId="2" applyFont="1" applyAlignment="1">
      <alignment wrapText="1"/>
    </xf>
    <xf numFmtId="0" fontId="11" fillId="0" borderId="0" xfId="2" applyFont="1" applyAlignment="1">
      <alignment wrapText="1"/>
    </xf>
    <xf numFmtId="0" fontId="6" fillId="9" borderId="31" xfId="0" applyFont="1" applyFill="1" applyBorder="1" applyAlignment="1" applyProtection="1">
      <alignment horizontal="left"/>
    </xf>
    <xf numFmtId="0" fontId="6" fillId="9" borderId="32" xfId="0" applyFont="1" applyFill="1" applyBorder="1" applyAlignment="1" applyProtection="1">
      <alignment horizontal="left"/>
    </xf>
    <xf numFmtId="0" fontId="0" fillId="0" borderId="0" xfId="0" applyBorder="1" applyAlignment="1" applyProtection="1">
      <alignment horizontal="center"/>
    </xf>
    <xf numFmtId="0" fontId="8" fillId="0" borderId="30" xfId="5" applyFont="1" applyBorder="1" applyProtection="1"/>
    <xf numFmtId="0" fontId="8" fillId="0" borderId="30" xfId="5" applyFont="1" applyBorder="1" applyAlignment="1" applyProtection="1">
      <alignment horizontal="right"/>
    </xf>
    <xf numFmtId="0" fontId="8" fillId="3" borderId="30" xfId="5" applyFont="1" applyFill="1" applyBorder="1" applyProtection="1">
      <protection locked="0"/>
    </xf>
    <xf numFmtId="0" fontId="12" fillId="0" borderId="0" xfId="2" applyFont="1" applyFill="1" applyBorder="1" applyAlignment="1" applyProtection="1">
      <alignment horizontal="right"/>
    </xf>
    <xf numFmtId="0" fontId="8" fillId="0" borderId="0" xfId="2" applyFont="1" applyFill="1" applyBorder="1" applyAlignment="1" applyProtection="1">
      <alignment horizontal="left"/>
    </xf>
    <xf numFmtId="0" fontId="11" fillId="0" borderId="0" xfId="2" applyFont="1" applyAlignment="1" applyProtection="1"/>
    <xf numFmtId="0" fontId="8" fillId="0" borderId="1" xfId="2" applyFont="1" applyFill="1" applyBorder="1" applyAlignment="1" applyProtection="1">
      <alignment horizontal="center"/>
    </xf>
    <xf numFmtId="0" fontId="15" fillId="4" borderId="1" xfId="2" applyFont="1" applyFill="1" applyBorder="1" applyAlignment="1" applyProtection="1">
      <alignment horizontal="center" wrapText="1"/>
    </xf>
    <xf numFmtId="0" fontId="13" fillId="9" borderId="9" xfId="2" applyFont="1" applyFill="1" applyBorder="1" applyAlignment="1" applyProtection="1"/>
    <xf numFmtId="0" fontId="13" fillId="9" borderId="0" xfId="2" applyFont="1" applyFill="1" applyProtection="1"/>
    <xf numFmtId="38" fontId="11" fillId="3" borderId="1" xfId="2" applyNumberFormat="1" applyFont="1" applyFill="1" applyBorder="1" applyAlignment="1" applyProtection="1">
      <protection locked="0"/>
    </xf>
    <xf numFmtId="0" fontId="0" fillId="0" borderId="51" xfId="0" applyBorder="1" applyProtection="1"/>
    <xf numFmtId="0" fontId="0" fillId="0" borderId="57" xfId="0" applyBorder="1" applyProtection="1"/>
    <xf numFmtId="0" fontId="0" fillId="0" borderId="0" xfId="0" applyFill="1" applyProtection="1"/>
    <xf numFmtId="0" fontId="0" fillId="0" borderId="0" xfId="0" applyBorder="1" applyAlignment="1" applyProtection="1">
      <alignment horizontal="left"/>
    </xf>
    <xf numFmtId="0" fontId="4" fillId="4" borderId="30" xfId="0" applyFont="1" applyFill="1" applyBorder="1" applyAlignment="1" applyProtection="1">
      <alignment horizontal="center" wrapText="1"/>
    </xf>
    <xf numFmtId="1" fontId="0" fillId="0" borderId="30" xfId="0" applyNumberFormat="1" applyFill="1" applyBorder="1" applyAlignment="1" applyProtection="1">
      <alignment horizontal="center"/>
    </xf>
    <xf numFmtId="3" fontId="0" fillId="0" borderId="0" xfId="0" applyNumberFormat="1" applyBorder="1" applyAlignment="1" applyProtection="1">
      <alignment horizontal="left"/>
    </xf>
    <xf numFmtId="0" fontId="48" fillId="0" borderId="0" xfId="0" applyFont="1" applyFill="1" applyBorder="1" applyAlignment="1" applyProtection="1">
      <alignment horizontal="center"/>
    </xf>
    <xf numFmtId="0" fontId="0" fillId="0" borderId="0" xfId="0" applyFill="1" applyBorder="1" applyAlignment="1" applyProtection="1"/>
    <xf numFmtId="49" fontId="0" fillId="0" borderId="0" xfId="0" applyNumberFormat="1" applyFill="1" applyBorder="1" applyAlignment="1" applyProtection="1">
      <alignment vertical="top"/>
    </xf>
    <xf numFmtId="0" fontId="0" fillId="0" borderId="0" xfId="0" applyFill="1" applyBorder="1" applyAlignment="1" applyProtection="1">
      <alignment vertical="top"/>
    </xf>
    <xf numFmtId="0" fontId="0" fillId="0" borderId="51" xfId="0" applyBorder="1" applyAlignment="1" applyProtection="1">
      <alignment horizontal="right"/>
    </xf>
    <xf numFmtId="0" fontId="8" fillId="0" borderId="0" xfId="0" applyFont="1"/>
    <xf numFmtId="0" fontId="4" fillId="0" borderId="0" xfId="0" applyFont="1"/>
    <xf numFmtId="0" fontId="27" fillId="0" borderId="0" xfId="0" applyFont="1" applyProtection="1"/>
    <xf numFmtId="0" fontId="9" fillId="0" borderId="0" xfId="0" applyFont="1" applyFill="1" applyBorder="1" applyAlignment="1" applyProtection="1"/>
    <xf numFmtId="0" fontId="16" fillId="0" borderId="0" xfId="4" applyFont="1" applyFill="1" applyBorder="1" applyAlignment="1" applyProtection="1"/>
    <xf numFmtId="0" fontId="23" fillId="0" borderId="0" xfId="0" applyFont="1" applyFill="1" applyBorder="1" applyAlignment="1" applyProtection="1"/>
    <xf numFmtId="0" fontId="33" fillId="0" borderId="0" xfId="0" applyFont="1" applyFill="1" applyBorder="1" applyAlignment="1" applyProtection="1">
      <alignment horizontal="center"/>
    </xf>
    <xf numFmtId="0" fontId="3" fillId="0" borderId="30" xfId="0" applyFont="1" applyFill="1" applyBorder="1" applyProtection="1"/>
    <xf numFmtId="0" fontId="3" fillId="3" borderId="30" xfId="0" applyFont="1" applyFill="1" applyBorder="1" applyProtection="1">
      <protection locked="0"/>
    </xf>
    <xf numFmtId="0" fontId="6" fillId="0" borderId="18" xfId="0" applyFont="1" applyFill="1" applyBorder="1" applyAlignment="1" applyProtection="1"/>
    <xf numFmtId="0" fontId="6" fillId="0" borderId="15" xfId="0" applyFont="1" applyFill="1" applyBorder="1" applyAlignment="1" applyProtection="1"/>
    <xf numFmtId="0" fontId="6" fillId="0" borderId="14" xfId="0" applyFont="1" applyFill="1" applyBorder="1" applyAlignment="1" applyProtection="1"/>
    <xf numFmtId="0" fontId="0" fillId="0" borderId="16" xfId="0" applyBorder="1" applyProtection="1"/>
    <xf numFmtId="0" fontId="17" fillId="5" borderId="25" xfId="0" applyFont="1" applyFill="1" applyBorder="1" applyAlignment="1" applyProtection="1"/>
    <xf numFmtId="0" fontId="17" fillId="5" borderId="27" xfId="0" applyFont="1" applyFill="1" applyBorder="1" applyAlignment="1" applyProtection="1"/>
    <xf numFmtId="0" fontId="4" fillId="5" borderId="15" xfId="0" applyFont="1" applyFill="1" applyBorder="1" applyAlignment="1" applyProtection="1">
      <alignment horizontal="center" textRotation="90" wrapText="1"/>
    </xf>
    <xf numFmtId="0" fontId="4" fillId="5" borderId="14" xfId="0" applyFont="1" applyFill="1" applyBorder="1" applyAlignment="1" applyProtection="1">
      <alignment horizontal="center" wrapText="1"/>
    </xf>
    <xf numFmtId="42" fontId="0" fillId="0" borderId="30" xfId="1" applyNumberFormat="1" applyFont="1" applyBorder="1" applyProtection="1"/>
    <xf numFmtId="0" fontId="8" fillId="5" borderId="15" xfId="0" applyFont="1" applyFill="1" applyBorder="1" applyAlignment="1" applyProtection="1">
      <alignment horizontal="center"/>
    </xf>
    <xf numFmtId="0" fontId="0" fillId="5" borderId="14" xfId="0" applyFill="1" applyBorder="1" applyAlignment="1" applyProtection="1">
      <alignment horizontal="center"/>
    </xf>
    <xf numFmtId="164" fontId="0" fillId="0" borderId="11" xfId="1" applyNumberFormat="1" applyFont="1" applyBorder="1" applyProtection="1"/>
    <xf numFmtId="0" fontId="6" fillId="5" borderId="14" xfId="0" applyFont="1" applyFill="1" applyBorder="1" applyAlignment="1" applyProtection="1">
      <alignment horizontal="left"/>
    </xf>
    <xf numFmtId="0" fontId="4" fillId="0" borderId="14" xfId="0" applyFont="1" applyBorder="1" applyAlignment="1" applyProtection="1">
      <alignment horizontal="center"/>
    </xf>
    <xf numFmtId="167" fontId="4" fillId="0" borderId="14" xfId="0" applyNumberFormat="1" applyFont="1" applyBorder="1" applyAlignment="1" applyProtection="1">
      <alignment horizontal="center"/>
    </xf>
    <xf numFmtId="0" fontId="4" fillId="4" borderId="30" xfId="0" applyFont="1" applyFill="1" applyBorder="1" applyProtection="1"/>
    <xf numFmtId="0" fontId="4" fillId="4" borderId="30" xfId="0" applyFont="1" applyFill="1" applyBorder="1" applyAlignment="1" applyProtection="1">
      <alignment horizontal="right"/>
    </xf>
    <xf numFmtId="44" fontId="0" fillId="0" borderId="30" xfId="0" applyNumberFormat="1" applyFont="1" applyBorder="1" applyProtection="1"/>
    <xf numFmtId="0" fontId="4" fillId="5" borderId="15" xfId="0" applyFont="1" applyFill="1" applyBorder="1" applyAlignment="1" applyProtection="1">
      <alignment horizontal="center"/>
    </xf>
    <xf numFmtId="0" fontId="0" fillId="0" borderId="30" xfId="0" applyBorder="1" applyProtection="1"/>
    <xf numFmtId="9" fontId="0" fillId="0" borderId="30" xfId="3" applyFont="1" applyBorder="1" applyProtection="1"/>
    <xf numFmtId="42" fontId="0" fillId="0" borderId="30" xfId="0" applyNumberFormat="1" applyFont="1" applyBorder="1" applyProtection="1"/>
    <xf numFmtId="0" fontId="4" fillId="5" borderId="15" xfId="0" applyFont="1" applyFill="1" applyBorder="1" applyAlignment="1" applyProtection="1">
      <alignment horizontal="right"/>
    </xf>
    <xf numFmtId="9" fontId="0" fillId="0" borderId="17" xfId="0" applyNumberFormat="1" applyBorder="1" applyProtection="1"/>
    <xf numFmtId="9" fontId="0" fillId="0" borderId="17" xfId="3" applyFont="1" applyBorder="1" applyProtection="1"/>
    <xf numFmtId="0" fontId="7" fillId="0" borderId="14" xfId="0" applyFont="1" applyBorder="1" applyProtection="1"/>
    <xf numFmtId="9" fontId="0" fillId="0" borderId="14" xfId="0" applyNumberFormat="1" applyBorder="1" applyProtection="1"/>
    <xf numFmtId="9" fontId="0" fillId="0" borderId="14" xfId="3" applyFont="1" applyBorder="1" applyProtection="1"/>
    <xf numFmtId="0" fontId="0" fillId="0" borderId="14" xfId="0" applyBorder="1" applyAlignment="1" applyProtection="1">
      <alignment horizontal="left"/>
    </xf>
    <xf numFmtId="0" fontId="4" fillId="0" borderId="30" xfId="0" applyFont="1" applyBorder="1" applyProtection="1"/>
    <xf numFmtId="9" fontId="4" fillId="0" borderId="30" xfId="3" applyFont="1" applyBorder="1" applyProtection="1"/>
    <xf numFmtId="9" fontId="4" fillId="0" borderId="14" xfId="0" applyNumberFormat="1" applyFont="1" applyBorder="1" applyProtection="1"/>
    <xf numFmtId="0" fontId="4" fillId="0" borderId="14" xfId="0" applyFont="1" applyBorder="1" applyProtection="1"/>
    <xf numFmtId="9" fontId="4" fillId="0" borderId="14" xfId="3" applyFont="1" applyBorder="1" applyProtection="1"/>
    <xf numFmtId="0" fontId="4" fillId="5" borderId="14" xfId="0" applyFont="1" applyFill="1" applyBorder="1" applyAlignment="1" applyProtection="1">
      <alignment horizontal="left"/>
    </xf>
    <xf numFmtId="0" fontId="0" fillId="5" borderId="14" xfId="0" applyFont="1" applyFill="1" applyBorder="1" applyAlignment="1" applyProtection="1">
      <alignment horizontal="left"/>
    </xf>
    <xf numFmtId="0" fontId="0" fillId="5" borderId="14" xfId="0" applyFont="1" applyFill="1" applyBorder="1" applyAlignment="1" applyProtection="1">
      <alignment horizontal="right"/>
    </xf>
    <xf numFmtId="9" fontId="0" fillId="5" borderId="14" xfId="3" applyFont="1" applyFill="1" applyBorder="1" applyProtection="1"/>
    <xf numFmtId="0" fontId="4" fillId="5" borderId="14" xfId="0" applyFont="1" applyFill="1" applyBorder="1" applyAlignment="1" applyProtection="1">
      <alignment horizontal="right"/>
    </xf>
    <xf numFmtId="0" fontId="9" fillId="9" borderId="38" xfId="5" applyFont="1" applyFill="1" applyBorder="1" applyAlignment="1" applyProtection="1"/>
    <xf numFmtId="0" fontId="9" fillId="9" borderId="39" xfId="5" applyFont="1" applyFill="1" applyBorder="1" applyAlignment="1" applyProtection="1"/>
    <xf numFmtId="0" fontId="9" fillId="9" borderId="40" xfId="5" applyFont="1" applyFill="1" applyBorder="1" applyAlignment="1" applyProtection="1"/>
    <xf numFmtId="38" fontId="8" fillId="11" borderId="30" xfId="5" applyNumberFormat="1" applyFont="1" applyFill="1" applyBorder="1" applyAlignment="1" applyProtection="1">
      <alignment horizontal="right"/>
    </xf>
    <xf numFmtId="10" fontId="11" fillId="0" borderId="0" xfId="2" applyNumberFormat="1" applyFont="1" applyFill="1" applyBorder="1" applyAlignment="1" applyProtection="1"/>
    <xf numFmtId="0" fontId="0" fillId="14" borderId="0" xfId="0" applyFill="1" applyProtection="1"/>
    <xf numFmtId="38" fontId="9" fillId="0" borderId="11" xfId="2" applyNumberFormat="1" applyFont="1" applyFill="1" applyBorder="1" applyAlignment="1" applyProtection="1">
      <alignment horizontal="right"/>
    </xf>
    <xf numFmtId="0" fontId="23" fillId="0" borderId="0" xfId="0" applyFont="1" applyAlignment="1" applyProtection="1">
      <alignment vertical="center" wrapText="1"/>
    </xf>
    <xf numFmtId="0" fontId="4" fillId="0" borderId="0" xfId="0" applyFont="1" applyAlignment="1" applyProtection="1"/>
    <xf numFmtId="0" fontId="0" fillId="3" borderId="1" xfId="0" applyFill="1" applyBorder="1" applyProtection="1"/>
    <xf numFmtId="10" fontId="8" fillId="3" borderId="1" xfId="3" applyNumberFormat="1" applyFont="1" applyFill="1" applyBorder="1" applyAlignment="1" applyProtection="1">
      <alignment horizontal="right"/>
      <protection locked="0"/>
    </xf>
    <xf numFmtId="38" fontId="11" fillId="3" borderId="1" xfId="2" applyNumberFormat="1" applyFont="1" applyFill="1" applyBorder="1" applyAlignment="1" applyProtection="1">
      <alignment horizontal="right"/>
      <protection locked="0"/>
    </xf>
    <xf numFmtId="0" fontId="4" fillId="5" borderId="0" xfId="0" applyFont="1" applyFill="1" applyBorder="1" applyAlignment="1" applyProtection="1">
      <alignment horizontal="center"/>
    </xf>
    <xf numFmtId="38" fontId="20" fillId="3" borderId="1" xfId="2" applyNumberFormat="1" applyFont="1" applyFill="1" applyBorder="1" applyProtection="1"/>
    <xf numFmtId="3" fontId="11" fillId="0" borderId="0" xfId="2" applyNumberFormat="1" applyFont="1" applyFill="1" applyBorder="1" applyProtection="1"/>
    <xf numFmtId="0" fontId="0" fillId="3" borderId="4" xfId="0" applyFill="1" applyBorder="1" applyProtection="1"/>
    <xf numFmtId="3" fontId="24" fillId="0" borderId="0" xfId="2" applyNumberFormat="1" applyFont="1" applyBorder="1" applyAlignment="1" applyProtection="1"/>
    <xf numFmtId="3" fontId="24" fillId="0" borderId="3" xfId="2" applyNumberFormat="1" applyFont="1" applyBorder="1" applyAlignment="1" applyProtection="1"/>
    <xf numFmtId="166" fontId="32" fillId="3" borderId="1" xfId="2" applyNumberFormat="1" applyFont="1" applyFill="1" applyBorder="1" applyProtection="1">
      <protection locked="0"/>
    </xf>
    <xf numFmtId="0" fontId="11" fillId="0" borderId="0" xfId="2" applyFont="1" applyBorder="1" applyAlignment="1" applyProtection="1"/>
    <xf numFmtId="0" fontId="12" fillId="0" borderId="0" xfId="2" applyFont="1" applyBorder="1" applyAlignment="1" applyProtection="1">
      <alignment horizontal="left"/>
    </xf>
    <xf numFmtId="0" fontId="11" fillId="0" borderId="0" xfId="2" applyFont="1" applyBorder="1" applyAlignment="1" applyProtection="1">
      <alignment horizontal="left"/>
    </xf>
    <xf numFmtId="0" fontId="10" fillId="9" borderId="0" xfId="2" applyFont="1" applyFill="1" applyBorder="1" applyAlignment="1" applyProtection="1">
      <alignment horizontal="left"/>
    </xf>
    <xf numFmtId="0" fontId="19" fillId="9" borderId="0" xfId="2" applyFont="1" applyFill="1" applyBorder="1" applyAlignment="1" applyProtection="1">
      <alignment horizontal="left"/>
    </xf>
    <xf numFmtId="0" fontId="12" fillId="0" borderId="0" xfId="2" applyFont="1" applyFill="1" applyBorder="1" applyAlignment="1" applyProtection="1">
      <alignment horizontal="center"/>
    </xf>
    <xf numFmtId="49" fontId="11" fillId="3" borderId="1" xfId="2" applyNumberFormat="1" applyFont="1" applyFill="1" applyBorder="1" applyAlignment="1" applyProtection="1">
      <alignment horizontal="left"/>
      <protection locked="0"/>
    </xf>
    <xf numFmtId="164" fontId="11" fillId="9" borderId="22" xfId="2" applyNumberFormat="1" applyFont="1" applyFill="1" applyBorder="1" applyProtection="1"/>
    <xf numFmtId="3" fontId="20" fillId="0" borderId="0" xfId="2" applyNumberFormat="1" applyFont="1" applyFill="1" applyBorder="1" applyAlignment="1" applyProtection="1">
      <alignment horizontal="right"/>
    </xf>
    <xf numFmtId="3" fontId="11" fillId="0" borderId="0" xfId="2" applyNumberFormat="1" applyFont="1" applyFill="1" applyBorder="1" applyAlignment="1" applyProtection="1">
      <alignment horizontal="right"/>
    </xf>
    <xf numFmtId="166" fontId="11" fillId="0" borderId="0" xfId="2" applyNumberFormat="1" applyFont="1" applyFill="1" applyBorder="1" applyAlignment="1" applyProtection="1">
      <alignment horizontal="right"/>
    </xf>
    <xf numFmtId="4" fontId="24" fillId="0" borderId="0" xfId="2" applyNumberFormat="1" applyFont="1" applyFill="1" applyBorder="1" applyProtection="1"/>
    <xf numFmtId="164" fontId="11" fillId="9" borderId="26" xfId="2" applyNumberFormat="1" applyFont="1" applyFill="1" applyBorder="1" applyProtection="1"/>
    <xf numFmtId="0" fontId="18" fillId="0" borderId="0" xfId="2" applyFont="1" applyBorder="1" applyProtection="1"/>
    <xf numFmtId="0" fontId="10" fillId="0" borderId="0" xfId="2" applyFont="1" applyBorder="1" applyProtection="1"/>
    <xf numFmtId="10" fontId="11" fillId="0" borderId="0" xfId="2" applyNumberFormat="1" applyFont="1" applyFill="1" applyBorder="1" applyAlignment="1" applyProtection="1">
      <alignment horizontal="center"/>
    </xf>
    <xf numFmtId="0" fontId="0" fillId="0" borderId="0" xfId="0" applyFont="1" applyBorder="1" applyProtection="1"/>
    <xf numFmtId="0" fontId="12" fillId="9" borderId="3" xfId="2" applyFont="1" applyFill="1" applyBorder="1" applyAlignment="1" applyProtection="1">
      <alignment horizontal="center" wrapText="1"/>
    </xf>
    <xf numFmtId="0" fontId="12" fillId="9" borderId="2" xfId="2" applyFont="1" applyFill="1" applyBorder="1" applyAlignment="1" applyProtection="1">
      <alignment horizontal="center" wrapText="1"/>
    </xf>
    <xf numFmtId="0" fontId="10" fillId="15" borderId="0" xfId="2" applyFont="1" applyFill="1" applyBorder="1" applyAlignment="1" applyProtection="1">
      <alignment horizontal="left"/>
    </xf>
    <xf numFmtId="0" fontId="24" fillId="15" borderId="0" xfId="2" applyFont="1" applyFill="1" applyBorder="1" applyAlignment="1" applyProtection="1"/>
    <xf numFmtId="0" fontId="24" fillId="15" borderId="0" xfId="2" applyFont="1" applyFill="1" applyBorder="1" applyProtection="1"/>
    <xf numFmtId="4" fontId="25" fillId="15" borderId="0" xfId="2" applyNumberFormat="1" applyFont="1" applyFill="1" applyBorder="1" applyProtection="1"/>
    <xf numFmtId="4" fontId="24" fillId="15" borderId="0" xfId="2" applyNumberFormat="1" applyFont="1" applyFill="1" applyBorder="1" applyProtection="1"/>
    <xf numFmtId="166" fontId="11" fillId="0" borderId="1" xfId="2" applyNumberFormat="1" applyFont="1" applyFill="1" applyBorder="1" applyAlignment="1" applyProtection="1">
      <alignment horizontal="right"/>
    </xf>
    <xf numFmtId="3" fontId="24" fillId="0" borderId="0" xfId="2" applyNumberFormat="1" applyFont="1" applyBorder="1" applyAlignment="1" applyProtection="1">
      <alignment horizontal="left"/>
    </xf>
    <xf numFmtId="3" fontId="12" fillId="0" borderId="7" xfId="2" applyNumberFormat="1" applyFont="1" applyFill="1" applyBorder="1" applyProtection="1"/>
    <xf numFmtId="3" fontId="21" fillId="0" borderId="60" xfId="2" applyNumberFormat="1" applyFont="1" applyFill="1" applyBorder="1" applyProtection="1"/>
    <xf numFmtId="3" fontId="12" fillId="0" borderId="60" xfId="2" applyNumberFormat="1" applyFont="1" applyFill="1" applyBorder="1" applyProtection="1"/>
    <xf numFmtId="38" fontId="20" fillId="3" borderId="11" xfId="2" applyNumberFormat="1" applyFont="1" applyFill="1" applyBorder="1" applyProtection="1">
      <protection locked="0"/>
    </xf>
    <xf numFmtId="3" fontId="11" fillId="0" borderId="11" xfId="2" applyNumberFormat="1" applyFont="1" applyFill="1" applyBorder="1" applyProtection="1"/>
    <xf numFmtId="3" fontId="8" fillId="0" borderId="11" xfId="2" applyNumberFormat="1" applyFont="1" applyFill="1" applyBorder="1" applyProtection="1"/>
    <xf numFmtId="3" fontId="21" fillId="0" borderId="7" xfId="2" applyNumberFormat="1" applyFont="1" applyFill="1" applyBorder="1" applyProtection="1"/>
    <xf numFmtId="0" fontId="12" fillId="0" borderId="3" xfId="2" applyFont="1" applyBorder="1" applyProtection="1"/>
    <xf numFmtId="0" fontId="11" fillId="0" borderId="3" xfId="2" applyFont="1" applyBorder="1" applyProtection="1"/>
    <xf numFmtId="0" fontId="7" fillId="0" borderId="3" xfId="2" applyFont="1" applyFill="1" applyBorder="1" applyProtection="1"/>
    <xf numFmtId="0" fontId="11" fillId="0" borderId="4" xfId="2" applyFont="1" applyBorder="1" applyProtection="1"/>
    <xf numFmtId="10" fontId="8" fillId="0" borderId="3" xfId="2" applyNumberFormat="1" applyFont="1" applyBorder="1" applyProtection="1"/>
    <xf numFmtId="0" fontId="11" fillId="0" borderId="4" xfId="2" applyFont="1" applyBorder="1" applyAlignment="1" applyProtection="1">
      <alignment horizontal="left"/>
    </xf>
    <xf numFmtId="49" fontId="32" fillId="0" borderId="12" xfId="2" applyNumberFormat="1" applyFont="1" applyFill="1" applyBorder="1" applyAlignment="1" applyProtection="1"/>
    <xf numFmtId="3" fontId="24" fillId="0" borderId="9" xfId="2" applyNumberFormat="1" applyFont="1" applyBorder="1" applyAlignment="1" applyProtection="1"/>
    <xf numFmtId="3" fontId="11" fillId="3" borderId="11" xfId="2" applyNumberFormat="1" applyFont="1" applyFill="1" applyBorder="1" applyProtection="1">
      <protection locked="0"/>
    </xf>
    <xf numFmtId="4" fontId="11" fillId="0" borderId="4" xfId="2" applyNumberFormat="1" applyFont="1" applyBorder="1" applyProtection="1"/>
    <xf numFmtId="3" fontId="20" fillId="10" borderId="0" xfId="2" applyNumberFormat="1" applyFont="1" applyFill="1" applyBorder="1" applyAlignment="1" applyProtection="1">
      <alignment horizontal="right"/>
    </xf>
    <xf numFmtId="3" fontId="20" fillId="10" borderId="0" xfId="2" applyNumberFormat="1" applyFont="1" applyFill="1" applyBorder="1" applyProtection="1"/>
    <xf numFmtId="3" fontId="12" fillId="10" borderId="21" xfId="2" applyNumberFormat="1" applyFont="1" applyFill="1" applyBorder="1" applyProtection="1"/>
    <xf numFmtId="3" fontId="12" fillId="10" borderId="10" xfId="2" applyNumberFormat="1" applyFont="1" applyFill="1" applyBorder="1" applyProtection="1"/>
    <xf numFmtId="3" fontId="12" fillId="10" borderId="26" xfId="2" applyNumberFormat="1" applyFont="1" applyFill="1" applyBorder="1" applyProtection="1"/>
    <xf numFmtId="3" fontId="20" fillId="10" borderId="5" xfId="2" applyNumberFormat="1" applyFont="1" applyFill="1" applyBorder="1" applyAlignment="1" applyProtection="1">
      <alignment horizontal="right"/>
    </xf>
    <xf numFmtId="3" fontId="20" fillId="10" borderId="8" xfId="2" applyNumberFormat="1" applyFont="1" applyFill="1" applyBorder="1" applyAlignment="1" applyProtection="1">
      <alignment horizontal="right"/>
    </xf>
    <xf numFmtId="3" fontId="20" fillId="10" borderId="5" xfId="2" applyNumberFormat="1" applyFont="1" applyFill="1" applyBorder="1" applyProtection="1"/>
    <xf numFmtId="3" fontId="20" fillId="10" borderId="8" xfId="2" applyNumberFormat="1" applyFont="1" applyFill="1" applyBorder="1" applyProtection="1"/>
    <xf numFmtId="4" fontId="21" fillId="10" borderId="23" xfId="2" applyNumberFormat="1" applyFont="1" applyFill="1" applyBorder="1" applyProtection="1"/>
    <xf numFmtId="4" fontId="21" fillId="10" borderId="9" xfId="2" applyNumberFormat="1" applyFont="1" applyFill="1" applyBorder="1" applyProtection="1"/>
    <xf numFmtId="4" fontId="21" fillId="10" borderId="12" xfId="2" applyNumberFormat="1" applyFont="1" applyFill="1" applyBorder="1" applyProtection="1"/>
    <xf numFmtId="3" fontId="11" fillId="9" borderId="11" xfId="2" applyNumberFormat="1" applyFont="1" applyFill="1" applyBorder="1" applyProtection="1"/>
    <xf numFmtId="3" fontId="20" fillId="10" borderId="21" xfId="2" applyNumberFormat="1" applyFont="1" applyFill="1" applyBorder="1" applyAlignment="1" applyProtection="1">
      <alignment horizontal="right"/>
    </xf>
    <xf numFmtId="3" fontId="20" fillId="10" borderId="10" xfId="2" applyNumberFormat="1" applyFont="1" applyFill="1" applyBorder="1" applyAlignment="1" applyProtection="1">
      <alignment horizontal="right"/>
    </xf>
    <xf numFmtId="3" fontId="20" fillId="10" borderId="26" xfId="2" applyNumberFormat="1" applyFont="1" applyFill="1" applyBorder="1" applyAlignment="1" applyProtection="1">
      <alignment horizontal="right"/>
    </xf>
    <xf numFmtId="3" fontId="20" fillId="10" borderId="23" xfId="2" applyNumberFormat="1" applyFont="1" applyFill="1" applyBorder="1" applyAlignment="1" applyProtection="1">
      <alignment horizontal="right"/>
    </xf>
    <xf numFmtId="3" fontId="20" fillId="10" borderId="9" xfId="2" applyNumberFormat="1" applyFont="1" applyFill="1" applyBorder="1" applyAlignment="1" applyProtection="1">
      <alignment horizontal="right"/>
    </xf>
    <xf numFmtId="3" fontId="20" fillId="10" borderId="12" xfId="2" applyNumberFormat="1" applyFont="1" applyFill="1" applyBorder="1" applyAlignment="1" applyProtection="1">
      <alignment horizontal="right"/>
    </xf>
    <xf numFmtId="3" fontId="24" fillId="0" borderId="9" xfId="2" applyNumberFormat="1" applyFont="1" applyBorder="1" applyAlignment="1" applyProtection="1">
      <alignment horizontal="center"/>
    </xf>
    <xf numFmtId="166" fontId="11" fillId="0" borderId="4" xfId="2" applyNumberFormat="1" applyFont="1" applyFill="1" applyBorder="1" applyAlignment="1" applyProtection="1">
      <alignment horizontal="right"/>
    </xf>
    <xf numFmtId="0" fontId="0" fillId="0" borderId="30" xfId="0" applyFont="1" applyFill="1" applyBorder="1" applyProtection="1"/>
    <xf numFmtId="38" fontId="4" fillId="0" borderId="30" xfId="0" applyNumberFormat="1" applyFont="1" applyBorder="1" applyProtection="1"/>
    <xf numFmtId="0" fontId="11" fillId="0" borderId="0" xfId="2" applyFont="1" applyFill="1" applyBorder="1" applyAlignment="1" applyProtection="1">
      <alignment horizontal="left" vertical="center"/>
    </xf>
    <xf numFmtId="0" fontId="9" fillId="9" borderId="3" xfId="2" applyFont="1" applyFill="1" applyBorder="1" applyAlignment="1" applyProtection="1">
      <alignment horizontal="left"/>
    </xf>
    <xf numFmtId="0" fontId="0" fillId="0" borderId="0" xfId="0" applyAlignment="1" applyProtection="1">
      <alignment horizontal="left"/>
    </xf>
    <xf numFmtId="0" fontId="0" fillId="0" borderId="13" xfId="0" applyBorder="1" applyAlignment="1" applyProtection="1">
      <alignment horizontal="left"/>
    </xf>
    <xf numFmtId="1" fontId="3" fillId="3" borderId="30" xfId="0" applyNumberFormat="1" applyFont="1" applyFill="1" applyBorder="1" applyAlignment="1" applyProtection="1">
      <alignment horizontal="left"/>
      <protection locked="0"/>
    </xf>
    <xf numFmtId="0" fontId="3" fillId="3" borderId="30" xfId="0" applyFont="1" applyFill="1" applyBorder="1" applyAlignment="1" applyProtection="1">
      <alignment horizontal="left"/>
      <protection locked="0"/>
    </xf>
    <xf numFmtId="0" fontId="8" fillId="3" borderId="30" xfId="0" applyFont="1" applyFill="1" applyBorder="1" applyAlignment="1" applyProtection="1">
      <alignment horizontal="left"/>
      <protection locked="0"/>
    </xf>
    <xf numFmtId="8" fontId="8" fillId="0" borderId="0" xfId="2" applyNumberFormat="1" applyFont="1" applyFill="1" applyBorder="1" applyAlignment="1" applyProtection="1">
      <alignment horizontal="right"/>
    </xf>
    <xf numFmtId="10" fontId="11" fillId="0" borderId="1" xfId="2" applyNumberFormat="1" applyFont="1" applyFill="1" applyBorder="1" applyProtection="1"/>
    <xf numFmtId="40" fontId="0" fillId="0" borderId="0" xfId="0" applyNumberFormat="1" applyFont="1"/>
    <xf numFmtId="40" fontId="0" fillId="0" borderId="0" xfId="0" applyNumberFormat="1"/>
    <xf numFmtId="40" fontId="0" fillId="0" borderId="9" xfId="0" applyNumberFormat="1" applyBorder="1"/>
    <xf numFmtId="40" fontId="0" fillId="0" borderId="0" xfId="0" applyNumberFormat="1" applyBorder="1"/>
    <xf numFmtId="0" fontId="0" fillId="0" borderId="57" xfId="0" applyBorder="1" applyAlignment="1" applyProtection="1">
      <alignment horizontal="center"/>
    </xf>
    <xf numFmtId="0" fontId="0" fillId="0" borderId="51" xfId="0" applyBorder="1" applyAlignment="1" applyProtection="1">
      <alignment horizontal="center"/>
    </xf>
    <xf numFmtId="0" fontId="8" fillId="3" borderId="51" xfId="0" applyFont="1" applyFill="1" applyBorder="1" applyAlignment="1" applyProtection="1">
      <alignment wrapText="1"/>
      <protection locked="0"/>
    </xf>
    <xf numFmtId="0" fontId="8" fillId="3" borderId="51" xfId="0" applyFont="1" applyFill="1" applyBorder="1" applyAlignment="1" applyProtection="1">
      <protection locked="0"/>
    </xf>
    <xf numFmtId="0" fontId="8" fillId="0" borderId="51" xfId="0" applyFont="1" applyFill="1" applyBorder="1" applyAlignment="1" applyProtection="1"/>
    <xf numFmtId="0" fontId="0" fillId="0" borderId="1" xfId="0" applyBorder="1" applyProtection="1"/>
    <xf numFmtId="0" fontId="6" fillId="0" borderId="0" xfId="8" applyFont="1" applyAlignment="1">
      <alignment horizontal="center" vertical="center"/>
    </xf>
    <xf numFmtId="0" fontId="0" fillId="14" borderId="0" xfId="0" applyFill="1" applyBorder="1" applyProtection="1"/>
    <xf numFmtId="0" fontId="11" fillId="7" borderId="1" xfId="2" applyFont="1" applyFill="1" applyBorder="1" applyAlignment="1">
      <alignment vertical="center" wrapText="1"/>
    </xf>
    <xf numFmtId="0" fontId="11" fillId="0" borderId="1" xfId="2" applyFont="1" applyBorder="1" applyAlignment="1">
      <alignment vertical="center" wrapText="1"/>
    </xf>
    <xf numFmtId="0" fontId="4" fillId="0" borderId="0" xfId="0" applyFont="1" applyFill="1" applyProtection="1"/>
    <xf numFmtId="41" fontId="11" fillId="0" borderId="1" xfId="2" applyNumberFormat="1" applyFont="1" applyFill="1" applyBorder="1" applyProtection="1"/>
    <xf numFmtId="166" fontId="11" fillId="10" borderId="1" xfId="2" applyNumberFormat="1" applyFont="1" applyFill="1" applyBorder="1" applyAlignment="1" applyProtection="1">
      <alignment horizontal="right"/>
    </xf>
    <xf numFmtId="3" fontId="52" fillId="10" borderId="23" xfId="2" applyNumberFormat="1" applyFont="1" applyFill="1" applyBorder="1" applyAlignment="1" applyProtection="1">
      <alignment horizontal="right"/>
    </xf>
    <xf numFmtId="3" fontId="52" fillId="10" borderId="0" xfId="2" applyNumberFormat="1" applyFont="1" applyFill="1" applyBorder="1" applyAlignment="1" applyProtection="1">
      <alignment horizontal="right"/>
    </xf>
    <xf numFmtId="3" fontId="33" fillId="10" borderId="12" xfId="2" applyNumberFormat="1" applyFont="1" applyFill="1" applyBorder="1" applyAlignment="1" applyProtection="1">
      <alignment horizontal="right"/>
    </xf>
    <xf numFmtId="9" fontId="11" fillId="0" borderId="1" xfId="2" applyNumberFormat="1" applyFont="1" applyFill="1" applyBorder="1" applyAlignment="1" applyProtection="1">
      <alignment horizontal="right"/>
    </xf>
    <xf numFmtId="0" fontId="8" fillId="0" borderId="4" xfId="2" applyFont="1" applyFill="1" applyBorder="1" applyAlignment="1" applyProtection="1">
      <alignment horizontal="center"/>
    </xf>
    <xf numFmtId="10" fontId="8" fillId="0" borderId="2" xfId="2" applyNumberFormat="1" applyFont="1" applyFill="1" applyBorder="1" applyAlignment="1" applyProtection="1">
      <alignment horizontal="center"/>
    </xf>
    <xf numFmtId="37" fontId="8" fillId="0" borderId="4" xfId="2" applyNumberFormat="1" applyFont="1" applyFill="1" applyBorder="1" applyAlignment="1" applyProtection="1">
      <alignment horizontal="right"/>
    </xf>
    <xf numFmtId="164" fontId="8" fillId="3" borderId="22" xfId="1" applyNumberFormat="1" applyFont="1" applyFill="1" applyBorder="1" applyAlignment="1" applyProtection="1">
      <alignment horizontal="center"/>
      <protection locked="0"/>
    </xf>
    <xf numFmtId="164" fontId="8" fillId="3" borderId="11" xfId="1" applyNumberFormat="1" applyFont="1" applyFill="1" applyBorder="1" applyAlignment="1" applyProtection="1">
      <alignment horizontal="center"/>
      <protection locked="0"/>
    </xf>
    <xf numFmtId="164" fontId="8" fillId="11" borderId="64" xfId="1" applyNumberFormat="1" applyFont="1" applyFill="1" applyBorder="1" applyAlignment="1" applyProtection="1">
      <alignment horizontal="center"/>
      <protection locked="0"/>
    </xf>
    <xf numFmtId="38" fontId="20" fillId="11" borderId="23" xfId="2" applyNumberFormat="1" applyFont="1" applyFill="1" applyBorder="1" applyProtection="1"/>
    <xf numFmtId="9" fontId="11" fillId="0" borderId="2" xfId="2" applyNumberFormat="1" applyFont="1" applyFill="1" applyBorder="1" applyAlignment="1" applyProtection="1">
      <alignment horizontal="right"/>
    </xf>
    <xf numFmtId="166" fontId="11" fillId="0" borderId="26" xfId="2" applyNumberFormat="1" applyFont="1" applyFill="1" applyBorder="1" applyAlignment="1" applyProtection="1">
      <alignment horizontal="right"/>
    </xf>
    <xf numFmtId="3" fontId="8" fillId="3" borderId="2" xfId="2" applyNumberFormat="1" applyFont="1" applyFill="1" applyBorder="1" applyAlignment="1" applyProtection="1">
      <alignment horizontal="left"/>
      <protection locked="0"/>
    </xf>
    <xf numFmtId="3" fontId="8" fillId="3" borderId="3" xfId="2" applyNumberFormat="1" applyFont="1" applyFill="1" applyBorder="1" applyAlignment="1" applyProtection="1">
      <alignment horizontal="left"/>
      <protection locked="0"/>
    </xf>
    <xf numFmtId="3" fontId="8" fillId="3" borderId="4" xfId="2" applyNumberFormat="1" applyFont="1" applyFill="1" applyBorder="1" applyAlignment="1" applyProtection="1">
      <alignment horizontal="left"/>
      <protection locked="0"/>
    </xf>
    <xf numFmtId="0" fontId="8" fillId="0" borderId="2" xfId="2" applyFont="1" applyFill="1" applyBorder="1" applyAlignment="1" applyProtection="1">
      <alignment horizontal="left"/>
    </xf>
    <xf numFmtId="0" fontId="8" fillId="0" borderId="3" xfId="2" applyFont="1" applyFill="1" applyBorder="1" applyAlignment="1" applyProtection="1">
      <alignment horizontal="left"/>
    </xf>
    <xf numFmtId="0" fontId="8" fillId="0" borderId="4" xfId="2" applyFont="1" applyFill="1" applyBorder="1" applyAlignment="1" applyProtection="1">
      <alignment horizontal="left"/>
    </xf>
    <xf numFmtId="0" fontId="23" fillId="0" borderId="0" xfId="0" applyFont="1" applyProtection="1"/>
    <xf numFmtId="3" fontId="11" fillId="0" borderId="0" xfId="2" applyNumberFormat="1" applyFont="1" applyFill="1" applyBorder="1" applyAlignment="1" applyProtection="1">
      <alignment horizontal="left"/>
    </xf>
    <xf numFmtId="0" fontId="7" fillId="0" borderId="0" xfId="0" applyFont="1" applyProtection="1"/>
    <xf numFmtId="9" fontId="11" fillId="5" borderId="30" xfId="3" applyFont="1" applyFill="1" applyBorder="1" applyAlignment="1" applyProtection="1"/>
    <xf numFmtId="0" fontId="0" fillId="0" borderId="10" xfId="0" applyBorder="1" applyAlignment="1">
      <alignment horizontal="left" wrapText="1"/>
    </xf>
    <xf numFmtId="0" fontId="13" fillId="12" borderId="1" xfId="2" applyFont="1" applyFill="1" applyBorder="1" applyAlignment="1" applyProtection="1">
      <alignment horizontal="left" vertical="center"/>
    </xf>
    <xf numFmtId="0" fontId="3" fillId="0" borderId="10" xfId="8" applyFont="1" applyBorder="1" applyAlignment="1">
      <alignment wrapText="1"/>
    </xf>
    <xf numFmtId="0" fontId="6" fillId="6" borderId="0" xfId="8" applyFont="1" applyFill="1" applyBorder="1" applyAlignment="1">
      <alignment horizontal="center" vertical="center"/>
    </xf>
    <xf numFmtId="0" fontId="6" fillId="0" borderId="0" xfId="8" applyFont="1" applyAlignment="1">
      <alignment horizontal="center" vertical="center"/>
    </xf>
    <xf numFmtId="0" fontId="8" fillId="0" borderId="0" xfId="2" applyFont="1" applyAlignment="1">
      <alignment wrapText="1"/>
    </xf>
    <xf numFmtId="0" fontId="11" fillId="0" borderId="0" xfId="2" applyFont="1" applyAlignment="1">
      <alignment wrapText="1"/>
    </xf>
    <xf numFmtId="0" fontId="0" fillId="0" borderId="62" xfId="0" applyBorder="1" applyAlignment="1" applyProtection="1">
      <alignment horizontal="center" vertical="center" wrapText="1"/>
    </xf>
    <xf numFmtId="0" fontId="0" fillId="0" borderId="61" xfId="0" applyBorder="1" applyAlignment="1" applyProtection="1">
      <alignment horizontal="center" vertical="center" wrapText="1"/>
    </xf>
    <xf numFmtId="0" fontId="3" fillId="3" borderId="30" xfId="0" applyFont="1" applyFill="1" applyBorder="1" applyAlignment="1" applyProtection="1">
      <alignment horizontal="left" shrinkToFit="1"/>
      <protection locked="0"/>
    </xf>
    <xf numFmtId="0" fontId="3" fillId="0" borderId="51" xfId="0" applyFont="1" applyFill="1" applyBorder="1" applyAlignment="1" applyProtection="1">
      <alignment horizontal="left"/>
    </xf>
    <xf numFmtId="0" fontId="6" fillId="9" borderId="21" xfId="0" applyFont="1" applyFill="1" applyBorder="1" applyAlignment="1" applyProtection="1">
      <alignment horizontal="left"/>
    </xf>
    <xf numFmtId="0" fontId="6" fillId="9" borderId="26" xfId="0" applyFont="1" applyFill="1" applyBorder="1" applyAlignment="1" applyProtection="1">
      <alignment horizontal="left"/>
    </xf>
    <xf numFmtId="0" fontId="8" fillId="3" borderId="30" xfId="0" applyFont="1" applyFill="1" applyBorder="1" applyAlignment="1" applyProtection="1">
      <alignment horizontal="left" shrinkToFit="1"/>
      <protection locked="0"/>
    </xf>
    <xf numFmtId="0" fontId="6" fillId="0" borderId="0" xfId="0" applyFont="1" applyFill="1" applyBorder="1" applyAlignment="1" applyProtection="1">
      <alignment horizontal="left"/>
    </xf>
    <xf numFmtId="0" fontId="6" fillId="9" borderId="31" xfId="0" applyFont="1" applyFill="1" applyBorder="1" applyAlignment="1" applyProtection="1">
      <alignment horizontal="left"/>
    </xf>
    <xf numFmtId="0" fontId="6" fillId="9" borderId="32" xfId="0" applyFont="1" applyFill="1" applyBorder="1" applyAlignment="1" applyProtection="1">
      <alignment horizontal="left"/>
    </xf>
    <xf numFmtId="0" fontId="6" fillId="9" borderId="33" xfId="0" applyFont="1" applyFill="1" applyBorder="1" applyAlignment="1" applyProtection="1">
      <alignment horizontal="left"/>
    </xf>
    <xf numFmtId="0" fontId="8" fillId="0" borderId="0" xfId="4" applyFont="1" applyFill="1" applyBorder="1" applyAlignment="1" applyProtection="1">
      <alignment horizontal="left"/>
    </xf>
    <xf numFmtId="0" fontId="8" fillId="0" borderId="10" xfId="4" applyFont="1" applyFill="1" applyBorder="1" applyAlignment="1" applyProtection="1">
      <alignment horizontal="left"/>
    </xf>
    <xf numFmtId="0" fontId="8" fillId="3" borderId="30" xfId="4" applyFont="1" applyFill="1" applyBorder="1" applyAlignment="1" applyProtection="1">
      <alignment horizontal="left"/>
      <protection locked="0"/>
    </xf>
    <xf numFmtId="0" fontId="7" fillId="0" borderId="55" xfId="4" applyFont="1" applyFill="1" applyBorder="1" applyAlignment="1" applyProtection="1">
      <alignment horizontal="left"/>
    </xf>
    <xf numFmtId="0" fontId="7" fillId="0" borderId="0" xfId="4" applyFont="1" applyFill="1" applyBorder="1" applyAlignment="1" applyProtection="1">
      <alignment horizontal="left"/>
    </xf>
    <xf numFmtId="0" fontId="7" fillId="0" borderId="56" xfId="4" applyFont="1" applyFill="1" applyBorder="1" applyAlignment="1" applyProtection="1">
      <alignment horizontal="left"/>
    </xf>
    <xf numFmtId="0" fontId="6" fillId="9" borderId="0" xfId="0" applyFont="1" applyFill="1" applyBorder="1" applyAlignment="1" applyProtection="1">
      <alignment horizontal="center"/>
    </xf>
    <xf numFmtId="0" fontId="0" fillId="3" borderId="54" xfId="0" applyFont="1" applyFill="1" applyBorder="1" applyAlignment="1" applyProtection="1">
      <alignment horizontal="center"/>
      <protection locked="0"/>
    </xf>
    <xf numFmtId="0" fontId="0" fillId="3" borderId="53" xfId="0" applyFont="1" applyFill="1" applyBorder="1" applyAlignment="1" applyProtection="1">
      <alignment horizontal="center"/>
      <protection locked="0"/>
    </xf>
    <xf numFmtId="0" fontId="0" fillId="3" borderId="52" xfId="0" applyFont="1" applyFill="1" applyBorder="1" applyAlignment="1" applyProtection="1">
      <alignment horizontal="center"/>
      <protection locked="0"/>
    </xf>
    <xf numFmtId="0" fontId="16" fillId="2" borderId="30" xfId="5" applyFont="1" applyFill="1" applyBorder="1" applyAlignment="1" applyProtection="1">
      <alignment horizontal="right" vertical="center"/>
    </xf>
    <xf numFmtId="0" fontId="40" fillId="9" borderId="14" xfId="5" applyFont="1" applyFill="1" applyBorder="1" applyAlignment="1" applyProtection="1">
      <alignment horizontal="center" vertical="center"/>
    </xf>
    <xf numFmtId="0" fontId="41" fillId="9" borderId="14" xfId="2" applyFont="1" applyFill="1" applyBorder="1" applyAlignment="1" applyProtection="1"/>
    <xf numFmtId="0" fontId="6" fillId="9" borderId="10" xfId="0" applyFont="1" applyFill="1" applyBorder="1" applyAlignment="1" applyProtection="1">
      <alignment horizontal="left"/>
    </xf>
    <xf numFmtId="0" fontId="10" fillId="2" borderId="30" xfId="2" applyFont="1" applyFill="1" applyBorder="1" applyAlignment="1" applyProtection="1">
      <alignment horizontal="right"/>
    </xf>
    <xf numFmtId="0" fontId="8" fillId="3" borderId="54" xfId="4" applyFont="1" applyFill="1" applyBorder="1" applyAlignment="1" applyProtection="1">
      <alignment horizontal="center"/>
      <protection locked="0"/>
    </xf>
    <xf numFmtId="0" fontId="8" fillId="3" borderId="53" xfId="4" applyFont="1" applyFill="1" applyBorder="1" applyAlignment="1" applyProtection="1">
      <alignment horizontal="center"/>
      <protection locked="0"/>
    </xf>
    <xf numFmtId="0" fontId="8" fillId="3" borderId="52" xfId="4" applyFont="1" applyFill="1" applyBorder="1" applyAlignment="1" applyProtection="1">
      <alignment horizontal="center"/>
      <protection locked="0"/>
    </xf>
    <xf numFmtId="14" fontId="8" fillId="3" borderId="58" xfId="0" applyNumberFormat="1" applyFont="1" applyFill="1" applyBorder="1" applyAlignment="1" applyProtection="1">
      <alignment horizontal="left"/>
      <protection locked="0"/>
    </xf>
    <xf numFmtId="14" fontId="8" fillId="3" borderId="59" xfId="0" applyNumberFormat="1" applyFont="1" applyFill="1" applyBorder="1" applyAlignment="1" applyProtection="1">
      <alignment horizontal="left"/>
      <protection locked="0"/>
    </xf>
    <xf numFmtId="0" fontId="8" fillId="0" borderId="58" xfId="4" applyFont="1" applyFill="1" applyBorder="1" applyAlignment="1" applyProtection="1">
      <alignment horizontal="left"/>
    </xf>
    <xf numFmtId="0" fontId="8" fillId="0" borderId="59" xfId="4" applyFont="1" applyFill="1" applyBorder="1" applyAlignment="1" applyProtection="1">
      <alignment horizontal="left"/>
    </xf>
    <xf numFmtId="0" fontId="8" fillId="0" borderId="51" xfId="4" applyFont="1" applyFill="1" applyBorder="1" applyAlignment="1" applyProtection="1">
      <alignment horizontal="left"/>
    </xf>
    <xf numFmtId="0" fontId="8" fillId="3" borderId="51" xfId="0" applyFont="1" applyFill="1" applyBorder="1" applyAlignment="1" applyProtection="1">
      <alignment horizontal="left"/>
      <protection locked="0"/>
    </xf>
    <xf numFmtId="0" fontId="0" fillId="0" borderId="0" xfId="0" applyFont="1" applyFill="1" applyBorder="1" applyAlignment="1" applyProtection="1">
      <alignment horizontal="left" wrapText="1"/>
    </xf>
    <xf numFmtId="0" fontId="3" fillId="0" borderId="51" xfId="0" applyFont="1" applyFill="1" applyBorder="1" applyAlignment="1" applyProtection="1">
      <alignment horizontal="left" shrinkToFit="1"/>
    </xf>
    <xf numFmtId="0" fontId="6" fillId="9" borderId="34" xfId="0" applyFont="1" applyFill="1" applyBorder="1" applyAlignment="1" applyProtection="1">
      <alignment horizontal="left"/>
    </xf>
    <xf numFmtId="0" fontId="6" fillId="9" borderId="35" xfId="0" applyFont="1" applyFill="1" applyBorder="1" applyAlignment="1" applyProtection="1">
      <alignment horizontal="left"/>
    </xf>
    <xf numFmtId="0" fontId="6" fillId="9" borderId="36" xfId="0" applyFont="1" applyFill="1" applyBorder="1" applyAlignment="1" applyProtection="1">
      <alignment horizontal="left"/>
    </xf>
    <xf numFmtId="0" fontId="6" fillId="9" borderId="16" xfId="0" applyFont="1" applyFill="1" applyBorder="1" applyAlignment="1" applyProtection="1">
      <alignment horizontal="left"/>
    </xf>
    <xf numFmtId="0" fontId="0" fillId="0" borderId="30" xfId="0" applyFont="1" applyBorder="1" applyAlignment="1" applyProtection="1">
      <alignment horizontal="left"/>
    </xf>
    <xf numFmtId="0" fontId="6" fillId="9" borderId="20" xfId="0" applyFont="1" applyFill="1" applyBorder="1" applyAlignment="1" applyProtection="1">
      <alignment horizontal="center"/>
    </xf>
    <xf numFmtId="0" fontId="6" fillId="9" borderId="18" xfId="0" applyFont="1" applyFill="1" applyBorder="1" applyAlignment="1" applyProtection="1">
      <alignment horizontal="center"/>
    </xf>
    <xf numFmtId="49" fontId="8" fillId="3" borderId="30" xfId="2" applyNumberFormat="1" applyFont="1" applyFill="1" applyBorder="1" applyAlignment="1" applyProtection="1">
      <protection locked="0"/>
    </xf>
    <xf numFmtId="0" fontId="8" fillId="0" borderId="30" xfId="5" applyFont="1" applyBorder="1" applyAlignment="1" applyProtection="1">
      <alignment horizontal="right"/>
    </xf>
    <xf numFmtId="0" fontId="8" fillId="3" borderId="30" xfId="5" applyFont="1" applyFill="1" applyBorder="1" applyProtection="1">
      <protection locked="0"/>
    </xf>
    <xf numFmtId="0" fontId="9" fillId="0" borderId="38" xfId="5" applyFont="1" applyBorder="1" applyAlignment="1" applyProtection="1">
      <alignment horizontal="left"/>
    </xf>
    <xf numFmtId="0" fontId="9" fillId="0" borderId="39" xfId="5" applyFont="1" applyBorder="1" applyAlignment="1" applyProtection="1">
      <alignment horizontal="left"/>
    </xf>
    <xf numFmtId="0" fontId="9" fillId="0" borderId="40" xfId="5" applyFont="1" applyBorder="1" applyAlignment="1" applyProtection="1">
      <alignment horizontal="left"/>
    </xf>
    <xf numFmtId="0" fontId="10" fillId="9" borderId="38" xfId="5" applyFont="1" applyFill="1" applyBorder="1" applyAlignment="1" applyProtection="1">
      <alignment horizontal="left"/>
    </xf>
    <xf numFmtId="0" fontId="10" fillId="9" borderId="39" xfId="5" applyFont="1" applyFill="1" applyBorder="1" applyAlignment="1" applyProtection="1">
      <alignment horizontal="left"/>
    </xf>
    <xf numFmtId="0" fontId="10" fillId="9" borderId="40" xfId="5" applyFont="1" applyFill="1" applyBorder="1" applyAlignment="1" applyProtection="1">
      <alignment horizontal="left"/>
    </xf>
    <xf numFmtId="49" fontId="8" fillId="3" borderId="30" xfId="2" applyNumberFormat="1" applyFont="1" applyFill="1" applyBorder="1" applyAlignment="1" applyProtection="1">
      <alignment horizontal="left"/>
      <protection locked="0"/>
    </xf>
    <xf numFmtId="0" fontId="12" fillId="9" borderId="30" xfId="2" applyFont="1" applyFill="1" applyBorder="1" applyAlignment="1" applyProtection="1">
      <alignment horizontal="center"/>
    </xf>
    <xf numFmtId="0" fontId="11" fillId="9" borderId="30" xfId="2" applyFont="1" applyFill="1" applyBorder="1" applyAlignment="1" applyProtection="1">
      <alignment horizontal="center"/>
    </xf>
    <xf numFmtId="0" fontId="8" fillId="0" borderId="38" xfId="5" applyFont="1" applyBorder="1" applyAlignment="1" applyProtection="1">
      <alignment horizontal="left"/>
    </xf>
    <xf numFmtId="0" fontId="8" fillId="0" borderId="39" xfId="5" applyFont="1" applyBorder="1" applyAlignment="1" applyProtection="1">
      <alignment horizontal="left"/>
    </xf>
    <xf numFmtId="0" fontId="8" fillId="0" borderId="40" xfId="5" applyFont="1" applyBorder="1" applyAlignment="1" applyProtection="1">
      <alignment horizontal="left"/>
    </xf>
    <xf numFmtId="0" fontId="8" fillId="0" borderId="38" xfId="5" applyFont="1" applyFill="1" applyBorder="1" applyAlignment="1" applyProtection="1">
      <alignment horizontal="left"/>
    </xf>
    <xf numFmtId="0" fontId="8" fillId="0" borderId="39" xfId="5" applyFont="1" applyFill="1" applyBorder="1" applyAlignment="1" applyProtection="1">
      <alignment horizontal="left"/>
    </xf>
    <xf numFmtId="0" fontId="8" fillId="0" borderId="40" xfId="5" applyFont="1" applyFill="1" applyBorder="1" applyAlignment="1" applyProtection="1">
      <alignment horizontal="left"/>
    </xf>
    <xf numFmtId="0" fontId="10" fillId="9" borderId="14" xfId="5" applyFont="1" applyFill="1" applyBorder="1" applyAlignment="1" applyProtection="1">
      <alignment horizontal="center" vertical="center"/>
    </xf>
    <xf numFmtId="0" fontId="19" fillId="9" borderId="14" xfId="2" applyFont="1" applyFill="1" applyBorder="1" applyAlignment="1" applyProtection="1"/>
    <xf numFmtId="0" fontId="8" fillId="0" borderId="30" xfId="5" applyFont="1" applyBorder="1" applyProtection="1"/>
    <xf numFmtId="0" fontId="8" fillId="3" borderId="30" xfId="5" applyFont="1" applyFill="1" applyBorder="1" applyAlignment="1" applyProtection="1">
      <alignment horizontal="left"/>
      <protection locked="0"/>
    </xf>
    <xf numFmtId="49" fontId="3" fillId="3" borderId="30" xfId="2" applyNumberFormat="1" applyFont="1" applyFill="1" applyBorder="1" applyAlignment="1" applyProtection="1">
      <alignment horizontal="left"/>
      <protection locked="0"/>
    </xf>
    <xf numFmtId="49" fontId="11" fillId="3" borderId="30" xfId="2" applyNumberFormat="1" applyFont="1" applyFill="1" applyBorder="1" applyAlignment="1" applyProtection="1">
      <alignment horizontal="left"/>
      <protection locked="0"/>
    </xf>
    <xf numFmtId="0" fontId="11" fillId="0" borderId="38" xfId="5" applyFont="1" applyBorder="1" applyAlignment="1" applyProtection="1">
      <alignment horizontal="left"/>
    </xf>
    <xf numFmtId="0" fontId="11" fillId="0" borderId="39" xfId="5" applyFont="1" applyBorder="1" applyAlignment="1" applyProtection="1">
      <alignment horizontal="left"/>
    </xf>
    <xf numFmtId="0" fontId="11" fillId="0" borderId="40" xfId="5" applyFont="1" applyBorder="1" applyAlignment="1" applyProtection="1">
      <alignment horizontal="left"/>
    </xf>
    <xf numFmtId="0" fontId="9" fillId="9" borderId="38" xfId="5" applyFont="1" applyFill="1" applyBorder="1" applyAlignment="1" applyProtection="1">
      <alignment horizontal="left"/>
    </xf>
    <xf numFmtId="0" fontId="9" fillId="9" borderId="39" xfId="5" applyFont="1" applyFill="1" applyBorder="1" applyAlignment="1" applyProtection="1">
      <alignment horizontal="left"/>
    </xf>
    <xf numFmtId="0" fontId="9" fillId="9" borderId="40" xfId="5" applyFont="1" applyFill="1" applyBorder="1" applyAlignment="1" applyProtection="1">
      <alignment horizontal="left"/>
    </xf>
    <xf numFmtId="0" fontId="10" fillId="9" borderId="30" xfId="5" applyFont="1" applyFill="1" applyBorder="1" applyAlignment="1" applyProtection="1">
      <alignment horizontal="left"/>
    </xf>
    <xf numFmtId="0" fontId="8" fillId="0" borderId="30" xfId="5" applyFont="1" applyBorder="1" applyAlignment="1" applyProtection="1">
      <alignment horizontal="left"/>
    </xf>
    <xf numFmtId="0" fontId="9" fillId="0" borderId="38" xfId="5" applyFont="1" applyBorder="1" applyAlignment="1" applyProtection="1">
      <alignment horizontal="center"/>
    </xf>
    <xf numFmtId="0" fontId="9" fillId="0" borderId="39" xfId="5" applyFont="1" applyBorder="1" applyAlignment="1" applyProtection="1">
      <alignment horizontal="center"/>
    </xf>
    <xf numFmtId="0" fontId="9" fillId="0" borderId="40" xfId="5" applyFont="1" applyBorder="1" applyAlignment="1" applyProtection="1">
      <alignment horizontal="center"/>
    </xf>
    <xf numFmtId="0" fontId="8" fillId="9" borderId="38" xfId="5" applyFont="1" applyFill="1" applyBorder="1" applyAlignment="1" applyProtection="1">
      <alignment horizontal="center"/>
    </xf>
    <xf numFmtId="0" fontId="8" fillId="9" borderId="39" xfId="5" applyFont="1" applyFill="1" applyBorder="1" applyAlignment="1" applyProtection="1">
      <alignment horizontal="center"/>
    </xf>
    <xf numFmtId="0" fontId="8" fillId="9" borderId="40" xfId="5" applyFont="1" applyFill="1" applyBorder="1" applyAlignment="1" applyProtection="1">
      <alignment horizontal="center"/>
    </xf>
    <xf numFmtId="0" fontId="4" fillId="0" borderId="38" xfId="0" applyFont="1" applyBorder="1" applyAlignment="1" applyProtection="1">
      <alignment horizontal="left"/>
    </xf>
    <xf numFmtId="0" fontId="4" fillId="0" borderId="39" xfId="0" applyFont="1" applyBorder="1" applyAlignment="1" applyProtection="1">
      <alignment horizontal="left"/>
    </xf>
    <xf numFmtId="0" fontId="4" fillId="0" borderId="40" xfId="0" applyFont="1" applyBorder="1" applyAlignment="1" applyProtection="1">
      <alignment horizontal="left"/>
    </xf>
    <xf numFmtId="0" fontId="9" fillId="0" borderId="38" xfId="5" applyFont="1" applyFill="1" applyBorder="1" applyAlignment="1" applyProtection="1">
      <alignment horizontal="left"/>
    </xf>
    <xf numFmtId="0" fontId="9" fillId="0" borderId="39" xfId="5" applyFont="1" applyFill="1" applyBorder="1" applyAlignment="1" applyProtection="1">
      <alignment horizontal="left"/>
    </xf>
    <xf numFmtId="0" fontId="9" fillId="0" borderId="40" xfId="5" applyFont="1" applyFill="1" applyBorder="1" applyAlignment="1" applyProtection="1">
      <alignment horizontal="left"/>
    </xf>
    <xf numFmtId="0" fontId="3" fillId="0" borderId="38" xfId="0" applyFont="1" applyBorder="1" applyAlignment="1" applyProtection="1">
      <alignment horizontal="left"/>
    </xf>
    <xf numFmtId="0" fontId="3" fillId="0" borderId="39" xfId="0" applyFont="1" applyBorder="1" applyAlignment="1" applyProtection="1">
      <alignment horizontal="left"/>
    </xf>
    <xf numFmtId="0" fontId="3" fillId="0" borderId="40" xfId="0" applyFont="1" applyBorder="1" applyAlignment="1" applyProtection="1">
      <alignment horizontal="left"/>
    </xf>
    <xf numFmtId="49" fontId="8" fillId="7" borderId="30" xfId="2" applyNumberFormat="1" applyFont="1" applyFill="1" applyBorder="1" applyAlignment="1" applyProtection="1">
      <protection locked="0"/>
    </xf>
    <xf numFmtId="0" fontId="0" fillId="0" borderId="38" xfId="0" applyBorder="1" applyAlignment="1" applyProtection="1">
      <alignment horizontal="center"/>
    </xf>
    <xf numFmtId="0" fontId="0" fillId="0" borderId="39" xfId="0" applyBorder="1" applyAlignment="1" applyProtection="1">
      <alignment horizontal="center"/>
    </xf>
    <xf numFmtId="0" fontId="0" fillId="0" borderId="40" xfId="0" applyBorder="1" applyAlignment="1" applyProtection="1">
      <alignment horizontal="center"/>
    </xf>
    <xf numFmtId="0" fontId="11" fillId="0" borderId="38" xfId="2" applyFont="1" applyBorder="1" applyAlignment="1" applyProtection="1">
      <alignment horizontal="left"/>
    </xf>
    <xf numFmtId="0" fontId="11" fillId="0" borderId="39" xfId="2" applyFont="1" applyBorder="1" applyAlignment="1" applyProtection="1">
      <alignment horizontal="left"/>
    </xf>
    <xf numFmtId="0" fontId="11" fillId="0" borderId="40" xfId="2" applyFont="1" applyBorder="1" applyAlignment="1" applyProtection="1">
      <alignment horizontal="left"/>
    </xf>
    <xf numFmtId="0" fontId="0" fillId="0" borderId="43" xfId="0" applyBorder="1" applyAlignment="1" applyProtection="1">
      <alignment horizontal="center"/>
    </xf>
    <xf numFmtId="0" fontId="0" fillId="0" borderId="44" xfId="0" applyBorder="1" applyAlignment="1" applyProtection="1">
      <alignment horizontal="center"/>
    </xf>
    <xf numFmtId="0" fontId="0" fillId="0" borderId="45" xfId="0" applyBorder="1" applyAlignment="1" applyProtection="1">
      <alignment horizontal="center"/>
    </xf>
    <xf numFmtId="0" fontId="0" fillId="0" borderId="46" xfId="0" applyBorder="1" applyAlignment="1" applyProtection="1">
      <alignment horizontal="center"/>
    </xf>
    <xf numFmtId="0" fontId="0" fillId="0" borderId="0" xfId="0" applyBorder="1" applyAlignment="1" applyProtection="1">
      <alignment horizontal="center"/>
    </xf>
    <xf numFmtId="0" fontId="0" fillId="0" borderId="47" xfId="0" applyBorder="1" applyAlignment="1" applyProtection="1">
      <alignment horizontal="center"/>
    </xf>
    <xf numFmtId="0" fontId="0" fillId="0" borderId="48" xfId="0" applyBorder="1" applyAlignment="1" applyProtection="1">
      <alignment horizontal="center"/>
    </xf>
    <xf numFmtId="0" fontId="0" fillId="0" borderId="49" xfId="0" applyBorder="1" applyAlignment="1" applyProtection="1">
      <alignment horizontal="center"/>
    </xf>
    <xf numFmtId="0" fontId="0" fillId="0" borderId="50" xfId="0" applyBorder="1" applyAlignment="1" applyProtection="1">
      <alignment horizontal="center"/>
    </xf>
    <xf numFmtId="0" fontId="10" fillId="0" borderId="38" xfId="2" applyFont="1" applyBorder="1" applyAlignment="1" applyProtection="1">
      <alignment horizontal="center"/>
    </xf>
    <xf numFmtId="0" fontId="10" fillId="0" borderId="39" xfId="2" applyFont="1" applyBorder="1" applyAlignment="1" applyProtection="1">
      <alignment horizontal="center"/>
    </xf>
    <xf numFmtId="0" fontId="10" fillId="0" borderId="40" xfId="2" applyFont="1" applyBorder="1" applyAlignment="1" applyProtection="1">
      <alignment horizontal="center"/>
    </xf>
    <xf numFmtId="0" fontId="16" fillId="9" borderId="38" xfId="5" applyFont="1" applyFill="1" applyBorder="1" applyAlignment="1" applyProtection="1">
      <alignment horizontal="left"/>
    </xf>
    <xf numFmtId="0" fontId="16" fillId="9" borderId="39" xfId="5" applyFont="1" applyFill="1" applyBorder="1" applyAlignment="1" applyProtection="1">
      <alignment horizontal="left"/>
    </xf>
    <xf numFmtId="0" fontId="16" fillId="9" borderId="40" xfId="5" applyFont="1" applyFill="1" applyBorder="1" applyAlignment="1" applyProtection="1">
      <alignment horizontal="left"/>
    </xf>
    <xf numFmtId="49" fontId="8" fillId="3" borderId="30" xfId="2" applyNumberFormat="1" applyFont="1" applyFill="1" applyBorder="1" applyAlignment="1" applyProtection="1">
      <alignment horizontal="center"/>
      <protection locked="0"/>
    </xf>
    <xf numFmtId="0" fontId="9" fillId="11" borderId="22" xfId="2" quotePrefix="1" applyFont="1" applyFill="1" applyBorder="1" applyAlignment="1" applyProtection="1">
      <alignment horizontal="center" wrapText="1"/>
    </xf>
    <xf numFmtId="0" fontId="9" fillId="11" borderId="11" xfId="2" applyFont="1" applyFill="1" applyBorder="1" applyAlignment="1" applyProtection="1">
      <alignment horizontal="center" wrapText="1"/>
    </xf>
    <xf numFmtId="49" fontId="11" fillId="3" borderId="2" xfId="2" applyNumberFormat="1" applyFont="1" applyFill="1" applyBorder="1" applyAlignment="1" applyProtection="1">
      <alignment horizontal="left"/>
      <protection locked="0"/>
    </xf>
    <xf numFmtId="10" fontId="11" fillId="3" borderId="3" xfId="2" applyNumberFormat="1" applyFont="1" applyFill="1" applyBorder="1" applyAlignment="1" applyProtection="1">
      <alignment horizontal="left"/>
      <protection locked="0"/>
    </xf>
    <xf numFmtId="10" fontId="11" fillId="3" borderId="4" xfId="2" applyNumberFormat="1" applyFont="1" applyFill="1" applyBorder="1" applyAlignment="1" applyProtection="1">
      <alignment horizontal="left"/>
      <protection locked="0"/>
    </xf>
    <xf numFmtId="0" fontId="10" fillId="6" borderId="0" xfId="2" applyFont="1" applyFill="1" applyBorder="1" applyAlignment="1" applyProtection="1">
      <alignment horizontal="center" vertical="center"/>
    </xf>
    <xf numFmtId="0" fontId="12" fillId="0" borderId="0" xfId="2" applyFont="1" applyFill="1" applyBorder="1" applyAlignment="1" applyProtection="1">
      <alignment horizontal="right"/>
    </xf>
    <xf numFmtId="0" fontId="8" fillId="0" borderId="0" xfId="2" applyFont="1" applyFill="1" applyBorder="1" applyAlignment="1" applyProtection="1">
      <alignment horizontal="left"/>
    </xf>
    <xf numFmtId="0" fontId="11" fillId="0" borderId="0" xfId="2" applyFont="1" applyAlignment="1" applyProtection="1"/>
    <xf numFmtId="0" fontId="9" fillId="11" borderId="22" xfId="2" applyFont="1" applyFill="1" applyBorder="1" applyAlignment="1" applyProtection="1">
      <alignment horizontal="center"/>
    </xf>
    <xf numFmtId="0" fontId="9" fillId="11" borderId="11" xfId="2" applyFont="1" applyFill="1" applyBorder="1" applyAlignment="1" applyProtection="1">
      <alignment horizontal="center"/>
    </xf>
    <xf numFmtId="0" fontId="12" fillId="11" borderId="22" xfId="2" applyFont="1" applyFill="1" applyBorder="1" applyAlignment="1" applyProtection="1">
      <alignment horizontal="center"/>
    </xf>
    <xf numFmtId="0" fontId="12" fillId="11" borderId="11" xfId="2" applyFont="1" applyFill="1" applyBorder="1" applyAlignment="1" applyProtection="1">
      <alignment horizontal="center"/>
    </xf>
    <xf numFmtId="0" fontId="9" fillId="11" borderId="22" xfId="2" applyFont="1" applyFill="1" applyBorder="1" applyAlignment="1" applyProtection="1">
      <alignment horizontal="center" wrapText="1"/>
    </xf>
    <xf numFmtId="49" fontId="8" fillId="3" borderId="2" xfId="2" applyNumberFormat="1" applyFont="1" applyFill="1" applyBorder="1" applyAlignment="1" applyProtection="1">
      <alignment horizontal="left"/>
      <protection locked="0"/>
    </xf>
    <xf numFmtId="49" fontId="8" fillId="3" borderId="3" xfId="2" applyNumberFormat="1" applyFont="1" applyFill="1" applyBorder="1" applyAlignment="1" applyProtection="1">
      <alignment horizontal="left"/>
      <protection locked="0"/>
    </xf>
    <xf numFmtId="49" fontId="8" fillId="3" borderId="4" xfId="2" applyNumberFormat="1" applyFont="1" applyFill="1" applyBorder="1" applyAlignment="1" applyProtection="1">
      <alignment horizontal="left"/>
      <protection locked="0"/>
    </xf>
    <xf numFmtId="0" fontId="8" fillId="3" borderId="1" xfId="2" applyFont="1" applyFill="1" applyBorder="1" applyProtection="1">
      <protection locked="0"/>
    </xf>
    <xf numFmtId="49" fontId="11" fillId="0" borderId="0" xfId="2" applyNumberFormat="1" applyFont="1" applyFill="1" applyBorder="1" applyAlignment="1" applyProtection="1">
      <alignment horizontal="left"/>
    </xf>
    <xf numFmtId="0" fontId="0" fillId="3" borderId="1" xfId="0" applyFill="1" applyBorder="1" applyAlignment="1" applyProtection="1">
      <alignment horizontal="left"/>
      <protection locked="0"/>
    </xf>
    <xf numFmtId="0" fontId="11" fillId="3" borderId="1" xfId="2" applyFont="1" applyFill="1" applyBorder="1" applyProtection="1">
      <protection locked="0"/>
    </xf>
    <xf numFmtId="0" fontId="11" fillId="6" borderId="0" xfId="2" applyFont="1" applyFill="1" applyBorder="1" applyAlignment="1" applyProtection="1">
      <alignment horizontal="center" vertical="center"/>
    </xf>
    <xf numFmtId="0" fontId="12" fillId="0" borderId="0" xfId="2" applyFont="1" applyFill="1" applyAlignment="1" applyProtection="1"/>
    <xf numFmtId="49" fontId="11" fillId="3" borderId="3" xfId="2" applyNumberFormat="1" applyFont="1" applyFill="1" applyBorder="1" applyAlignment="1" applyProtection="1">
      <alignment horizontal="left"/>
      <protection locked="0"/>
    </xf>
    <xf numFmtId="49" fontId="11" fillId="3" borderId="4" xfId="2" applyNumberFormat="1" applyFont="1" applyFill="1" applyBorder="1" applyAlignment="1" applyProtection="1">
      <alignment horizontal="left"/>
      <protection locked="0"/>
    </xf>
    <xf numFmtId="0" fontId="23" fillId="0" borderId="1" xfId="0" applyFont="1" applyBorder="1" applyAlignment="1" applyProtection="1">
      <alignment horizontal="center" vertical="center" wrapText="1"/>
    </xf>
    <xf numFmtId="0" fontId="8" fillId="0" borderId="2" xfId="2" applyNumberFormat="1" applyFont="1" applyFill="1" applyBorder="1" applyAlignment="1" applyProtection="1">
      <alignment horizontal="left"/>
    </xf>
    <xf numFmtId="0" fontId="8" fillId="0" borderId="3" xfId="2" applyNumberFormat="1" applyFont="1" applyFill="1" applyBorder="1" applyAlignment="1" applyProtection="1">
      <alignment horizontal="left"/>
    </xf>
    <xf numFmtId="0" fontId="8" fillId="0" borderId="4" xfId="2" applyNumberFormat="1" applyFont="1" applyFill="1" applyBorder="1" applyAlignment="1" applyProtection="1">
      <alignment horizontal="left"/>
    </xf>
    <xf numFmtId="0" fontId="8" fillId="3" borderId="2" xfId="2" applyNumberFormat="1" applyFont="1" applyFill="1" applyBorder="1" applyAlignment="1" applyProtection="1">
      <alignment horizontal="left"/>
      <protection locked="0"/>
    </xf>
    <xf numFmtId="0" fontId="8" fillId="3" borderId="3" xfId="2" applyNumberFormat="1" applyFont="1" applyFill="1" applyBorder="1" applyAlignment="1" applyProtection="1">
      <alignment horizontal="left"/>
      <protection locked="0"/>
    </xf>
    <xf numFmtId="0" fontId="8" fillId="3" borderId="4" xfId="2" applyNumberFormat="1" applyFont="1" applyFill="1" applyBorder="1" applyAlignment="1" applyProtection="1">
      <alignment horizontal="left"/>
      <protection locked="0"/>
    </xf>
    <xf numFmtId="0" fontId="9" fillId="0" borderId="0" xfId="2" applyFont="1" applyFill="1" applyBorder="1" applyAlignment="1" applyProtection="1">
      <alignment horizontal="left"/>
    </xf>
    <xf numFmtId="0" fontId="13" fillId="9" borderId="0" xfId="2" applyFont="1" applyFill="1" applyProtection="1"/>
    <xf numFmtId="3" fontId="8" fillId="3" borderId="2" xfId="2" applyNumberFormat="1" applyFont="1" applyFill="1" applyBorder="1" applyAlignment="1" applyProtection="1">
      <alignment horizontal="left"/>
      <protection locked="0"/>
    </xf>
    <xf numFmtId="3" fontId="8" fillId="3" borderId="3" xfId="2" applyNumberFormat="1" applyFont="1" applyFill="1" applyBorder="1" applyAlignment="1" applyProtection="1">
      <alignment horizontal="left"/>
      <protection locked="0"/>
    </xf>
    <xf numFmtId="3" fontId="8" fillId="3" borderId="4" xfId="2" applyNumberFormat="1" applyFont="1"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15" fillId="4" borderId="1" xfId="2" applyFont="1" applyFill="1" applyBorder="1" applyAlignment="1" applyProtection="1">
      <alignment horizontal="center" wrapText="1"/>
    </xf>
    <xf numFmtId="0" fontId="8" fillId="0" borderId="2" xfId="2" applyFont="1" applyFill="1" applyBorder="1" applyAlignment="1" applyProtection="1">
      <alignment horizontal="left"/>
    </xf>
    <xf numFmtId="0" fontId="8" fillId="0" borderId="3" xfId="2" applyFont="1" applyFill="1" applyBorder="1" applyAlignment="1" applyProtection="1">
      <alignment horizontal="left"/>
    </xf>
    <xf numFmtId="0" fontId="8" fillId="0" borderId="4" xfId="2" applyFont="1" applyFill="1" applyBorder="1" applyAlignment="1" applyProtection="1">
      <alignment horizontal="left"/>
    </xf>
    <xf numFmtId="0" fontId="14" fillId="0" borderId="2" xfId="2" applyNumberFormat="1" applyFont="1" applyFill="1" applyBorder="1" applyAlignment="1" applyProtection="1">
      <alignment horizontal="left"/>
    </xf>
    <xf numFmtId="0" fontId="14" fillId="0" borderId="3" xfId="2" applyNumberFormat="1" applyFont="1" applyFill="1" applyBorder="1" applyAlignment="1" applyProtection="1">
      <alignment horizontal="left"/>
    </xf>
    <xf numFmtId="0" fontId="14" fillId="0" borderId="4" xfId="2" applyNumberFormat="1" applyFont="1" applyFill="1" applyBorder="1" applyAlignment="1" applyProtection="1">
      <alignment horizontal="left"/>
    </xf>
    <xf numFmtId="0" fontId="11" fillId="3" borderId="3" xfId="2" applyNumberFormat="1" applyFont="1" applyFill="1" applyBorder="1" applyAlignment="1" applyProtection="1">
      <alignment horizontal="left"/>
      <protection locked="0"/>
    </xf>
    <xf numFmtId="0" fontId="11" fillId="3" borderId="4" xfId="2" applyNumberFormat="1" applyFont="1" applyFill="1" applyBorder="1" applyAlignment="1" applyProtection="1">
      <alignment horizontal="left"/>
      <protection locked="0"/>
    </xf>
    <xf numFmtId="49" fontId="8" fillId="3" borderId="1" xfId="2" applyNumberFormat="1" applyFont="1" applyFill="1" applyBorder="1" applyAlignment="1" applyProtection="1">
      <alignment horizontal="left"/>
      <protection locked="0"/>
    </xf>
    <xf numFmtId="0" fontId="8" fillId="0" borderId="21" xfId="2" applyNumberFormat="1" applyFont="1" applyFill="1" applyBorder="1" applyAlignment="1" applyProtection="1">
      <alignment horizontal="left"/>
    </xf>
    <xf numFmtId="0" fontId="8" fillId="0" borderId="10" xfId="2" applyNumberFormat="1" applyFont="1" applyFill="1" applyBorder="1" applyAlignment="1" applyProtection="1">
      <alignment horizontal="left"/>
    </xf>
    <xf numFmtId="0" fontId="8" fillId="0" borderId="26" xfId="2" applyNumberFormat="1" applyFont="1" applyFill="1" applyBorder="1" applyAlignment="1" applyProtection="1">
      <alignment horizontal="left"/>
    </xf>
    <xf numFmtId="0" fontId="9" fillId="11" borderId="65" xfId="2" applyNumberFormat="1" applyFont="1" applyFill="1" applyBorder="1" applyAlignment="1" applyProtection="1">
      <alignment horizontal="left"/>
    </xf>
    <xf numFmtId="0" fontId="9" fillId="11" borderId="66" xfId="2" applyNumberFormat="1" applyFont="1" applyFill="1" applyBorder="1" applyAlignment="1" applyProtection="1">
      <alignment horizontal="left"/>
    </xf>
    <xf numFmtId="0" fontId="9" fillId="11" borderId="67" xfId="2" applyNumberFormat="1" applyFont="1" applyFill="1" applyBorder="1" applyAlignment="1" applyProtection="1">
      <alignment horizontal="left"/>
    </xf>
    <xf numFmtId="0" fontId="13" fillId="9" borderId="9" xfId="2" applyFont="1" applyFill="1" applyBorder="1" applyAlignment="1" applyProtection="1"/>
    <xf numFmtId="0" fontId="15" fillId="4" borderId="21" xfId="2" applyFont="1" applyFill="1" applyBorder="1" applyAlignment="1" applyProtection="1">
      <alignment horizontal="center" wrapText="1"/>
    </xf>
    <xf numFmtId="0" fontId="15" fillId="4" borderId="10" xfId="2" applyFont="1" applyFill="1" applyBorder="1" applyAlignment="1" applyProtection="1">
      <alignment horizontal="center" wrapText="1"/>
    </xf>
    <xf numFmtId="0" fontId="8" fillId="3" borderId="23" xfId="2" applyNumberFormat="1" applyFont="1" applyFill="1" applyBorder="1" applyAlignment="1" applyProtection="1">
      <alignment horizontal="left"/>
      <protection locked="0"/>
    </xf>
    <xf numFmtId="0" fontId="8" fillId="3" borderId="9" xfId="2" applyNumberFormat="1" applyFont="1" applyFill="1" applyBorder="1" applyAlignment="1" applyProtection="1">
      <alignment horizontal="left"/>
      <protection locked="0"/>
    </xf>
    <xf numFmtId="0" fontId="8" fillId="3" borderId="12" xfId="2" applyNumberFormat="1" applyFont="1" applyFill="1" applyBorder="1" applyAlignment="1" applyProtection="1">
      <alignment horizontal="left"/>
      <protection locked="0"/>
    </xf>
    <xf numFmtId="0" fontId="15" fillId="4" borderId="2" xfId="2" applyFont="1" applyFill="1" applyBorder="1" applyAlignment="1" applyProtection="1">
      <alignment horizontal="center"/>
    </xf>
    <xf numFmtId="0" fontId="15" fillId="4" borderId="3" xfId="2" applyFont="1" applyFill="1" applyBorder="1" applyAlignment="1" applyProtection="1">
      <alignment horizontal="center"/>
    </xf>
    <xf numFmtId="0" fontId="15" fillId="4" borderId="4" xfId="2" applyFont="1" applyFill="1" applyBorder="1" applyAlignment="1" applyProtection="1">
      <alignment horizontal="center"/>
    </xf>
    <xf numFmtId="0" fontId="11" fillId="3" borderId="2" xfId="2" applyNumberFormat="1" applyFont="1" applyFill="1" applyBorder="1" applyAlignment="1" applyProtection="1">
      <alignment horizontal="left"/>
      <protection locked="0"/>
    </xf>
    <xf numFmtId="0" fontId="15" fillId="4" borderId="2" xfId="2" applyFont="1" applyFill="1" applyBorder="1" applyAlignment="1" applyProtection="1">
      <alignment horizontal="left" wrapText="1"/>
    </xf>
    <xf numFmtId="0" fontId="15" fillId="4" borderId="3" xfId="2" applyFont="1" applyFill="1" applyBorder="1" applyAlignment="1" applyProtection="1">
      <alignment horizontal="left" wrapText="1"/>
    </xf>
    <xf numFmtId="0" fontId="15" fillId="4" borderId="4" xfId="2" applyFont="1" applyFill="1" applyBorder="1" applyAlignment="1" applyProtection="1">
      <alignment horizontal="left" wrapText="1"/>
    </xf>
    <xf numFmtId="0" fontId="15" fillId="0" borderId="2" xfId="2" applyFont="1" applyFill="1" applyBorder="1" applyAlignment="1" applyProtection="1">
      <alignment horizontal="left" wrapText="1"/>
    </xf>
    <xf numFmtId="0" fontId="15" fillId="0" borderId="3" xfId="2" applyFont="1" applyFill="1" applyBorder="1" applyAlignment="1" applyProtection="1">
      <alignment horizontal="left" wrapText="1"/>
    </xf>
    <xf numFmtId="0" fontId="15" fillId="0" borderId="4" xfId="2" applyFont="1" applyFill="1" applyBorder="1" applyAlignment="1" applyProtection="1">
      <alignment horizontal="left" wrapText="1"/>
    </xf>
    <xf numFmtId="49" fontId="8" fillId="0" borderId="2" xfId="2" applyNumberFormat="1" applyFont="1" applyFill="1" applyBorder="1" applyAlignment="1" applyProtection="1">
      <alignment horizontal="left"/>
    </xf>
    <xf numFmtId="0" fontId="9" fillId="0" borderId="2" xfId="2" applyFont="1" applyFill="1" applyBorder="1" applyAlignment="1" applyProtection="1">
      <alignment horizontal="left"/>
    </xf>
    <xf numFmtId="0" fontId="9" fillId="0" borderId="3" xfId="2" applyFont="1" applyFill="1" applyBorder="1" applyAlignment="1" applyProtection="1">
      <alignment horizontal="left"/>
    </xf>
    <xf numFmtId="0" fontId="9" fillId="0" borderId="4" xfId="2" applyFont="1" applyFill="1" applyBorder="1" applyAlignment="1" applyProtection="1">
      <alignment horizontal="left"/>
    </xf>
    <xf numFmtId="0" fontId="9" fillId="0" borderId="2" xfId="2" applyNumberFormat="1" applyFont="1" applyFill="1" applyBorder="1" applyAlignment="1" applyProtection="1">
      <alignment horizontal="left"/>
    </xf>
    <xf numFmtId="0" fontId="9" fillId="0" borderId="3" xfId="2" applyNumberFormat="1" applyFont="1" applyFill="1" applyBorder="1" applyAlignment="1" applyProtection="1">
      <alignment horizontal="left"/>
    </xf>
    <xf numFmtId="0" fontId="9" fillId="0" borderId="4" xfId="2" applyNumberFormat="1" applyFont="1" applyFill="1" applyBorder="1" applyAlignment="1" applyProtection="1">
      <alignment horizontal="left"/>
    </xf>
    <xf numFmtId="0" fontId="8" fillId="0" borderId="1" xfId="2" applyFont="1" applyFill="1" applyBorder="1" applyAlignment="1" applyProtection="1">
      <alignment horizontal="center"/>
    </xf>
    <xf numFmtId="0" fontId="12" fillId="0" borderId="0" xfId="2" applyFont="1" applyFill="1" applyBorder="1" applyAlignment="1" applyProtection="1">
      <alignment horizontal="center"/>
    </xf>
    <xf numFmtId="5" fontId="11" fillId="0" borderId="0" xfId="2" applyNumberFormat="1" applyFont="1" applyFill="1" applyBorder="1" applyProtection="1"/>
    <xf numFmtId="0" fontId="11" fillId="0" borderId="0" xfId="2" applyFont="1" applyBorder="1" applyAlignment="1" applyProtection="1">
      <alignment horizontal="left"/>
    </xf>
    <xf numFmtId="10" fontId="11" fillId="0" borderId="0" xfId="2" applyNumberFormat="1" applyFont="1" applyFill="1" applyBorder="1" applyAlignment="1" applyProtection="1">
      <alignment horizontal="left"/>
    </xf>
    <xf numFmtId="0" fontId="11" fillId="0" borderId="0" xfId="2" applyNumberFormat="1" applyFont="1" applyFill="1" applyBorder="1" applyAlignment="1" applyProtection="1"/>
    <xf numFmtId="0" fontId="9" fillId="0" borderId="0" xfId="2" applyFont="1" applyBorder="1" applyAlignment="1" applyProtection="1"/>
    <xf numFmtId="0" fontId="8" fillId="0" borderId="0" xfId="2" applyFont="1" applyBorder="1" applyAlignment="1" applyProtection="1"/>
    <xf numFmtId="0" fontId="24" fillId="0" borderId="0" xfId="2" applyFont="1" applyBorder="1" applyAlignment="1" applyProtection="1"/>
    <xf numFmtId="0" fontId="12" fillId="0" borderId="0" xfId="2" applyFont="1" applyBorder="1" applyAlignment="1" applyProtection="1"/>
    <xf numFmtId="0" fontId="11" fillId="0" borderId="0" xfId="2" applyFont="1" applyBorder="1" applyAlignment="1" applyProtection="1"/>
    <xf numFmtId="49" fontId="11" fillId="3" borderId="1" xfId="2" applyNumberFormat="1" applyFont="1" applyFill="1" applyBorder="1" applyAlignment="1" applyProtection="1">
      <alignment horizontal="left"/>
      <protection locked="0"/>
    </xf>
    <xf numFmtId="0" fontId="10" fillId="0" borderId="3" xfId="2" applyFont="1" applyFill="1" applyBorder="1" applyAlignment="1" applyProtection="1">
      <alignment horizontal="center"/>
    </xf>
    <xf numFmtId="0" fontId="10" fillId="0" borderId="4" xfId="2" applyFont="1" applyFill="1" applyBorder="1" applyAlignment="1" applyProtection="1">
      <alignment horizontal="center"/>
    </xf>
    <xf numFmtId="0" fontId="12" fillId="9" borderId="1" xfId="2" applyFont="1" applyFill="1" applyBorder="1" applyAlignment="1" applyProtection="1">
      <alignment horizontal="left"/>
    </xf>
    <xf numFmtId="0" fontId="11" fillId="9" borderId="1" xfId="2" applyFont="1" applyFill="1" applyBorder="1" applyAlignment="1" applyProtection="1">
      <alignment horizontal="left"/>
    </xf>
    <xf numFmtId="166" fontId="11" fillId="0" borderId="0" xfId="2" applyNumberFormat="1" applyFont="1" applyFill="1" applyBorder="1" applyProtection="1"/>
    <xf numFmtId="0" fontId="10" fillId="9" borderId="0" xfId="2" applyFont="1" applyFill="1" applyBorder="1" applyAlignment="1" applyProtection="1">
      <alignment horizontal="left"/>
    </xf>
    <xf numFmtId="0" fontId="19" fillId="9" borderId="0" xfId="2" applyFont="1" applyFill="1" applyBorder="1" applyAlignment="1" applyProtection="1">
      <alignment horizontal="left"/>
    </xf>
    <xf numFmtId="0" fontId="10" fillId="0" borderId="21" xfId="2" applyFont="1" applyFill="1" applyBorder="1" applyAlignment="1" applyProtection="1">
      <alignment horizontal="center"/>
    </xf>
    <xf numFmtId="0" fontId="10" fillId="0" borderId="10" xfId="2" applyFont="1" applyFill="1" applyBorder="1" applyAlignment="1" applyProtection="1">
      <alignment horizontal="center"/>
    </xf>
    <xf numFmtId="0" fontId="10" fillId="0" borderId="26" xfId="2" applyFont="1" applyFill="1" applyBorder="1" applyAlignment="1" applyProtection="1">
      <alignment horizontal="center"/>
    </xf>
    <xf numFmtId="0" fontId="8" fillId="3" borderId="1" xfId="2" applyFont="1" applyFill="1" applyBorder="1" applyAlignment="1" applyProtection="1">
      <alignment horizontal="left"/>
      <protection locked="0"/>
    </xf>
    <xf numFmtId="0" fontId="11" fillId="0" borderId="9" xfId="2" applyFont="1" applyBorder="1" applyAlignment="1" applyProtection="1">
      <alignment horizontal="left"/>
    </xf>
    <xf numFmtId="0" fontId="0" fillId="0" borderId="9" xfId="0" applyBorder="1" applyAlignment="1" applyProtection="1"/>
    <xf numFmtId="0" fontId="0" fillId="0" borderId="12" xfId="0" applyBorder="1" applyAlignment="1" applyProtection="1"/>
    <xf numFmtId="0" fontId="12" fillId="0" borderId="0" xfId="2" applyFont="1" applyBorder="1" applyAlignment="1" applyProtection="1">
      <alignment horizontal="left"/>
    </xf>
    <xf numFmtId="0" fontId="0" fillId="0" borderId="9" xfId="0" applyBorder="1" applyAlignment="1" applyProtection="1">
      <alignment horizontal="left"/>
    </xf>
    <xf numFmtId="0" fontId="0" fillId="0" borderId="1" xfId="0" applyBorder="1" applyAlignment="1">
      <alignment horizontal="left"/>
    </xf>
    <xf numFmtId="0" fontId="43" fillId="2" borderId="51" xfId="0" applyFont="1" applyFill="1" applyBorder="1" applyAlignment="1" applyProtection="1">
      <alignment horizontal="center"/>
    </xf>
    <xf numFmtId="0" fontId="6" fillId="13" borderId="51" xfId="0" applyFont="1" applyFill="1" applyBorder="1" applyAlignment="1" applyProtection="1">
      <alignment horizontal="center"/>
    </xf>
    <xf numFmtId="0" fontId="6" fillId="13" borderId="63" xfId="0" applyFont="1" applyFill="1" applyBorder="1" applyAlignment="1" applyProtection="1">
      <alignment horizontal="center"/>
    </xf>
    <xf numFmtId="42" fontId="0" fillId="0" borderId="51" xfId="0" applyNumberFormat="1" applyBorder="1" applyAlignment="1" applyProtection="1">
      <alignment horizontal="left"/>
    </xf>
    <xf numFmtId="0" fontId="0" fillId="0" borderId="57" xfId="0" applyBorder="1" applyAlignment="1" applyProtection="1">
      <alignment horizontal="left"/>
    </xf>
    <xf numFmtId="0" fontId="0" fillId="13" borderId="51" xfId="0" applyFill="1" applyBorder="1" applyAlignment="1" applyProtection="1">
      <alignment horizontal="center"/>
    </xf>
    <xf numFmtId="0" fontId="0" fillId="0" borderId="51" xfId="0" applyBorder="1" applyAlignment="1" applyProtection="1">
      <alignment horizontal="left"/>
    </xf>
    <xf numFmtId="42" fontId="0" fillId="0" borderId="57" xfId="0" applyNumberFormat="1" applyBorder="1" applyAlignment="1" applyProtection="1">
      <alignment horizontal="left"/>
    </xf>
    <xf numFmtId="9" fontId="0" fillId="0" borderId="57" xfId="0" applyNumberFormat="1" applyBorder="1" applyAlignment="1" applyProtection="1">
      <alignment horizontal="center"/>
    </xf>
    <xf numFmtId="0" fontId="0" fillId="0" borderId="57" xfId="0" applyBorder="1" applyAlignment="1" applyProtection="1">
      <alignment horizontal="center"/>
    </xf>
    <xf numFmtId="0" fontId="0" fillId="0" borderId="51" xfId="0" applyBorder="1" applyAlignment="1" applyProtection="1">
      <alignment horizontal="center"/>
    </xf>
    <xf numFmtId="9" fontId="0" fillId="0" borderId="51" xfId="0" applyNumberFormat="1" applyBorder="1" applyAlignment="1" applyProtection="1">
      <alignment horizontal="center"/>
    </xf>
    <xf numFmtId="171" fontId="0" fillId="5" borderId="51" xfId="7" applyNumberFormat="1" applyFont="1" applyFill="1" applyBorder="1" applyAlignment="1" applyProtection="1">
      <alignment horizontal="left"/>
    </xf>
    <xf numFmtId="42" fontId="0" fillId="0" borderId="54" xfId="0" applyNumberFormat="1" applyBorder="1" applyAlignment="1" applyProtection="1">
      <alignment horizontal="right"/>
    </xf>
    <xf numFmtId="42" fontId="0" fillId="0" borderId="52" xfId="0" applyNumberFormat="1" applyBorder="1" applyAlignment="1" applyProtection="1">
      <alignment horizontal="right"/>
    </xf>
    <xf numFmtId="0" fontId="0" fillId="13" borderId="1" xfId="0" applyFill="1" applyBorder="1" applyAlignment="1" applyProtection="1">
      <alignment horizontal="left"/>
    </xf>
    <xf numFmtId="0" fontId="0" fillId="0" borderId="21"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26"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2" xfId="0" applyBorder="1" applyAlignment="1" applyProtection="1">
      <alignment horizontal="left" vertical="top" wrapText="1"/>
    </xf>
  </cellXfs>
  <cellStyles count="39">
    <cellStyle name="Comma" xfId="1" builtinId="3"/>
    <cellStyle name="Comma 2" xfId="16" xr:uid="{00000000-0005-0000-0000-000001000000}"/>
    <cellStyle name="Comma 2 2" xfId="17" xr:uid="{00000000-0005-0000-0000-000002000000}"/>
    <cellStyle name="Comma 3" xfId="18" xr:uid="{00000000-0005-0000-0000-000003000000}"/>
    <cellStyle name="Comma 3 2" xfId="34" xr:uid="{00000000-0005-0000-0000-000004000000}"/>
    <cellStyle name="Comma 4" xfId="19" xr:uid="{00000000-0005-0000-0000-000005000000}"/>
    <cellStyle name="Comma 5" xfId="20" xr:uid="{00000000-0005-0000-0000-000006000000}"/>
    <cellStyle name="Currency" xfId="7" builtinId="4"/>
    <cellStyle name="Currency 2" xfId="21" xr:uid="{00000000-0005-0000-0000-000008000000}"/>
    <cellStyle name="Currency 2 2" xfId="22" xr:uid="{00000000-0005-0000-0000-000009000000}"/>
    <cellStyle name="Currency 3" xfId="14" xr:uid="{00000000-0005-0000-0000-00000A000000}"/>
    <cellStyle name="Currency 4" xfId="23" xr:uid="{00000000-0005-0000-0000-00000B000000}"/>
    <cellStyle name="Currency 5" xfId="9" xr:uid="{00000000-0005-0000-0000-00000C000000}"/>
    <cellStyle name="Currency 5 2" xfId="33" xr:uid="{00000000-0005-0000-0000-00000D000000}"/>
    <cellStyle name="Hyperlink 2" xfId="24" xr:uid="{00000000-0005-0000-0000-00000E000000}"/>
    <cellStyle name="Normal" xfId="0" builtinId="0"/>
    <cellStyle name="Normal 2" xfId="2" xr:uid="{00000000-0005-0000-0000-000010000000}"/>
    <cellStyle name="Normal 2 2" xfId="11" xr:uid="{00000000-0005-0000-0000-000011000000}"/>
    <cellStyle name="Normal 3" xfId="25" xr:uid="{00000000-0005-0000-0000-000012000000}"/>
    <cellStyle name="Normal 3 2" xfId="26" xr:uid="{00000000-0005-0000-0000-000013000000}"/>
    <cellStyle name="Normal 3 2 2" xfId="36" xr:uid="{00000000-0005-0000-0000-000014000000}"/>
    <cellStyle name="Normal 3 3" xfId="27" xr:uid="{00000000-0005-0000-0000-000015000000}"/>
    <cellStyle name="Normal 3 3 2" xfId="37" xr:uid="{00000000-0005-0000-0000-000016000000}"/>
    <cellStyle name="Normal 3 4" xfId="35" xr:uid="{00000000-0005-0000-0000-000017000000}"/>
    <cellStyle name="Normal 4" xfId="12" xr:uid="{00000000-0005-0000-0000-000018000000}"/>
    <cellStyle name="Normal 4 2" xfId="13" xr:uid="{00000000-0005-0000-0000-000019000000}"/>
    <cellStyle name="Normal 5" xfId="4" xr:uid="{00000000-0005-0000-0000-00001A000000}"/>
    <cellStyle name="Normal 6" xfId="5" xr:uid="{00000000-0005-0000-0000-00001B000000}"/>
    <cellStyle name="Normal 7" xfId="10" xr:uid="{00000000-0005-0000-0000-00001C000000}"/>
    <cellStyle name="Normal 8" xfId="6" xr:uid="{00000000-0005-0000-0000-00001D000000}"/>
    <cellStyle name="Normal 9" xfId="8" xr:uid="{00000000-0005-0000-0000-00001E000000}"/>
    <cellStyle name="Normal 9 2" xfId="32" xr:uid="{00000000-0005-0000-0000-00001F000000}"/>
    <cellStyle name="Percent" xfId="3" builtinId="5"/>
    <cellStyle name="Percent 2" xfId="28" xr:uid="{00000000-0005-0000-0000-000021000000}"/>
    <cellStyle name="Percent 2 2" xfId="29" xr:uid="{00000000-0005-0000-0000-000022000000}"/>
    <cellStyle name="Percent 3" xfId="30" xr:uid="{00000000-0005-0000-0000-000023000000}"/>
    <cellStyle name="Percent 3 2" xfId="38" xr:uid="{00000000-0005-0000-0000-000024000000}"/>
    <cellStyle name="Percent 4" xfId="15" xr:uid="{00000000-0005-0000-0000-000025000000}"/>
    <cellStyle name="Percent 5" xfId="31" xr:uid="{00000000-0005-0000-0000-000026000000}"/>
  </cellStyles>
  <dxfs count="5">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b/>
        <i val="0"/>
        <color rgb="FFFF0000"/>
      </font>
      <fill>
        <patternFill patternType="none">
          <bgColor auto="1"/>
        </patternFill>
      </fill>
    </dxf>
    <dxf>
      <font>
        <color rgb="FF9C0006"/>
      </font>
      <fill>
        <patternFill>
          <bgColor rgb="FFFFC7CE"/>
        </patternFill>
      </fill>
    </dxf>
  </dxfs>
  <tableStyles count="1" defaultTableStyle="TableStyleMedium2" defaultPivotStyle="PivotStyleLight16">
    <tableStyle name="Invisible" pivot="0" table="0" count="0" xr9:uid="{F96C9504-FE66-4723-BF39-18CD5A1732E2}"/>
  </tableStyles>
  <colors>
    <mruColors>
      <color rgb="FFFF3399"/>
      <color rgb="FFCCFF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O18"/>
  <sheetViews>
    <sheetView showGridLines="0" tabSelected="1" zoomScaleNormal="100" zoomScalePageLayoutView="106" workbookViewId="0">
      <pane ySplit="1" topLeftCell="A2" activePane="bottomLeft" state="frozen"/>
      <selection pane="bottomLeft" activeCell="A3" sqref="A3"/>
    </sheetView>
  </sheetViews>
  <sheetFormatPr defaultRowHeight="12.75"/>
  <sheetData>
    <row r="1" spans="1:15" ht="15.75">
      <c r="A1" s="528" t="s">
        <v>364</v>
      </c>
      <c r="B1" s="529"/>
      <c r="C1" s="529"/>
      <c r="D1" s="529"/>
      <c r="E1" s="529"/>
      <c r="F1" s="529"/>
      <c r="G1" s="529"/>
      <c r="H1" s="529"/>
      <c r="I1" s="529"/>
      <c r="J1" s="529"/>
      <c r="K1" s="529"/>
      <c r="L1" s="529"/>
      <c r="M1" s="529"/>
      <c r="N1" s="529"/>
      <c r="O1" s="529"/>
    </row>
    <row r="2" spans="1:15" ht="15.75">
      <c r="A2" s="253" t="s">
        <v>433</v>
      </c>
      <c r="B2" s="242"/>
      <c r="C2" s="243"/>
      <c r="D2" s="242"/>
      <c r="E2" s="243"/>
      <c r="F2" s="252"/>
      <c r="G2" s="242"/>
      <c r="H2" s="314"/>
      <c r="I2" s="314"/>
      <c r="J2" s="314"/>
      <c r="K2" s="314"/>
      <c r="L2" s="314"/>
      <c r="M2" s="314"/>
      <c r="N2" s="314"/>
      <c r="O2" s="314"/>
    </row>
    <row r="3" spans="1:15" ht="15.75">
      <c r="A3" s="253"/>
      <c r="B3" s="242"/>
      <c r="C3" s="243"/>
      <c r="D3" s="242"/>
      <c r="E3" s="243"/>
      <c r="F3" s="252"/>
      <c r="G3" s="242"/>
      <c r="H3" s="495"/>
      <c r="I3" s="495"/>
      <c r="J3" s="495"/>
      <c r="K3" s="495"/>
      <c r="L3" s="495"/>
      <c r="M3" s="495"/>
      <c r="N3" s="495"/>
      <c r="O3" s="495"/>
    </row>
    <row r="4" spans="1:15" ht="27" customHeight="1">
      <c r="A4" s="530" t="s">
        <v>428</v>
      </c>
      <c r="B4" s="531"/>
      <c r="C4" s="531"/>
      <c r="D4" s="531"/>
      <c r="E4" s="531"/>
      <c r="F4" s="531"/>
      <c r="G4" s="531"/>
      <c r="H4" s="531"/>
      <c r="I4" s="531"/>
      <c r="J4" s="531"/>
      <c r="K4" s="531"/>
      <c r="L4" s="531"/>
      <c r="M4" s="531"/>
      <c r="N4" s="531"/>
      <c r="O4" s="531"/>
    </row>
    <row r="5" spans="1:15" ht="12" customHeight="1">
      <c r="A5" s="245"/>
      <c r="B5" s="246"/>
      <c r="C5" s="244"/>
      <c r="D5" s="244"/>
      <c r="E5" s="244"/>
      <c r="F5" s="244"/>
      <c r="G5" s="244"/>
      <c r="H5" s="244"/>
      <c r="I5" s="244"/>
      <c r="J5" s="244"/>
      <c r="K5" s="244"/>
      <c r="L5" s="244"/>
      <c r="M5" s="244"/>
      <c r="N5" s="244"/>
      <c r="O5" s="244"/>
    </row>
    <row r="6" spans="1:15">
      <c r="A6" s="530" t="s">
        <v>365</v>
      </c>
      <c r="B6" s="531"/>
      <c r="C6" s="531"/>
      <c r="D6" s="531"/>
      <c r="E6" s="531"/>
      <c r="F6" s="531"/>
      <c r="G6" s="531"/>
      <c r="H6" s="531"/>
      <c r="I6" s="531"/>
      <c r="J6" s="531"/>
      <c r="K6" s="531"/>
      <c r="L6" s="531"/>
      <c r="M6" s="531"/>
      <c r="N6" s="531"/>
      <c r="O6" s="531"/>
    </row>
    <row r="7" spans="1:15">
      <c r="A7" s="315"/>
      <c r="B7" s="316"/>
      <c r="C7" s="316"/>
      <c r="D7" s="316"/>
      <c r="E7" s="316"/>
      <c r="F7" s="316"/>
      <c r="G7" s="316"/>
      <c r="H7" s="316"/>
      <c r="I7" s="316"/>
      <c r="J7" s="316"/>
      <c r="K7" s="316"/>
      <c r="L7" s="316"/>
      <c r="M7" s="316"/>
      <c r="N7" s="316"/>
      <c r="O7" s="316"/>
    </row>
    <row r="8" spans="1:15" ht="15">
      <c r="A8" s="526" t="s">
        <v>360</v>
      </c>
      <c r="B8" s="526"/>
      <c r="C8" s="526"/>
      <c r="D8" s="526"/>
      <c r="E8" s="526"/>
      <c r="F8" s="526"/>
      <c r="G8" s="526"/>
      <c r="H8" s="526"/>
      <c r="I8" s="526"/>
      <c r="J8" s="526"/>
      <c r="K8" s="526"/>
      <c r="L8" s="526"/>
      <c r="M8" s="526"/>
      <c r="N8" s="526"/>
      <c r="O8" s="526"/>
    </row>
    <row r="9" spans="1:15">
      <c r="A9" s="527" t="s">
        <v>361</v>
      </c>
      <c r="B9" s="527"/>
      <c r="C9" s="527"/>
      <c r="D9" s="527"/>
      <c r="E9" s="527"/>
      <c r="F9" s="527"/>
      <c r="G9" s="527"/>
      <c r="H9" s="527"/>
      <c r="I9" s="527"/>
      <c r="J9" s="527"/>
      <c r="K9" s="527"/>
      <c r="L9" s="527"/>
      <c r="M9" s="527"/>
      <c r="N9" s="527"/>
      <c r="O9" s="527"/>
    </row>
    <row r="10" spans="1:15">
      <c r="A10" s="247"/>
      <c r="B10" s="247"/>
      <c r="C10" s="247"/>
      <c r="D10" s="247"/>
      <c r="E10" s="247"/>
      <c r="F10" s="247"/>
      <c r="G10" s="247"/>
      <c r="H10" s="247"/>
      <c r="I10" s="247"/>
      <c r="J10" s="247"/>
      <c r="K10" s="247"/>
      <c r="L10" s="247"/>
      <c r="M10" s="247"/>
      <c r="N10" s="247"/>
      <c r="O10" s="247"/>
    </row>
    <row r="11" spans="1:15">
      <c r="A11" s="247"/>
      <c r="B11" s="497"/>
      <c r="C11" s="248" t="s">
        <v>362</v>
      </c>
      <c r="E11" s="249"/>
      <c r="F11" s="249"/>
      <c r="G11" s="249"/>
      <c r="H11" s="249"/>
      <c r="I11" s="247"/>
      <c r="J11" s="247"/>
      <c r="K11" s="247"/>
      <c r="L11" s="247"/>
      <c r="M11" s="247"/>
      <c r="N11" s="247"/>
      <c r="O11" s="247"/>
    </row>
    <row r="12" spans="1:15">
      <c r="A12" s="247"/>
      <c r="B12" s="498"/>
      <c r="C12" s="250" t="s">
        <v>363</v>
      </c>
      <c r="E12" s="251"/>
      <c r="F12" s="251"/>
      <c r="G12" s="251"/>
      <c r="H12" s="249"/>
      <c r="I12" s="247"/>
      <c r="J12" s="247"/>
      <c r="K12" s="247"/>
      <c r="L12" s="247"/>
      <c r="M12" s="247"/>
      <c r="N12" s="247"/>
      <c r="O12" s="247"/>
    </row>
    <row r="14" spans="1:15" ht="15">
      <c r="A14" s="526" t="s">
        <v>424</v>
      </c>
      <c r="B14" s="526"/>
      <c r="C14" s="526"/>
      <c r="D14" s="526"/>
      <c r="E14" s="526"/>
      <c r="F14" s="526"/>
      <c r="G14" s="526"/>
      <c r="H14" s="526"/>
      <c r="I14" s="526"/>
      <c r="J14" s="526"/>
      <c r="K14" s="526"/>
      <c r="L14" s="526"/>
      <c r="M14" s="526"/>
      <c r="N14" s="526"/>
      <c r="O14" s="526"/>
    </row>
    <row r="15" spans="1:15" ht="27.75" customHeight="1">
      <c r="A15" s="525" t="s">
        <v>425</v>
      </c>
      <c r="B15" s="525"/>
      <c r="C15" s="525"/>
      <c r="D15" s="525"/>
      <c r="E15" s="525"/>
      <c r="F15" s="525"/>
      <c r="G15" s="525"/>
      <c r="H15" s="525"/>
      <c r="I15" s="525"/>
      <c r="J15" s="525"/>
      <c r="K15" s="525"/>
      <c r="L15" s="525"/>
      <c r="M15" s="525"/>
      <c r="N15" s="525"/>
      <c r="O15" s="525"/>
    </row>
    <row r="17" spans="1:15" ht="15">
      <c r="A17" s="526" t="s">
        <v>426</v>
      </c>
      <c r="B17" s="526"/>
      <c r="C17" s="526"/>
      <c r="D17" s="526"/>
      <c r="E17" s="526"/>
      <c r="F17" s="526"/>
      <c r="G17" s="526"/>
      <c r="H17" s="526"/>
      <c r="I17" s="526"/>
      <c r="J17" s="526"/>
      <c r="K17" s="526"/>
      <c r="L17" s="526"/>
      <c r="M17" s="526"/>
      <c r="N17" s="526"/>
      <c r="O17" s="526"/>
    </row>
    <row r="18" spans="1:15" ht="27.75" customHeight="1">
      <c r="A18" s="525" t="s">
        <v>427</v>
      </c>
      <c r="B18" s="525"/>
      <c r="C18" s="525"/>
      <c r="D18" s="525"/>
      <c r="E18" s="525"/>
      <c r="F18" s="525"/>
      <c r="G18" s="525"/>
      <c r="H18" s="525"/>
      <c r="I18" s="525"/>
      <c r="J18" s="525"/>
      <c r="K18" s="525"/>
      <c r="L18" s="525"/>
      <c r="M18" s="525"/>
      <c r="N18" s="525"/>
      <c r="O18" s="525"/>
    </row>
  </sheetData>
  <sheetProtection algorithmName="SHA-512" hashValue="t52wOjDGq0UkJxRY0jE8Z81Qn6UCPg/szthSRkq0mAmi0FgKzubF5uCe88hx5QfdTNjOqhJJLvKDNuBHQ5ZzsA==" saltValue="PtDErVkG256Kry3s24bLuQ==" spinCount="100000" sheet="1" selectLockedCells="1"/>
  <mergeCells count="9">
    <mergeCell ref="A15:O15"/>
    <mergeCell ref="A17:O17"/>
    <mergeCell ref="A18:O18"/>
    <mergeCell ref="A9:O9"/>
    <mergeCell ref="A1:O1"/>
    <mergeCell ref="A4:O4"/>
    <mergeCell ref="A6:O6"/>
    <mergeCell ref="A8:O8"/>
    <mergeCell ref="A14:O14"/>
  </mergeCells>
  <pageMargins left="0.7" right="0.7" top="0.75" bottom="0.75" header="0.3" footer="0.3"/>
  <pageSetup scale="70" orientation="portrait" r:id="rId1"/>
  <headerFooter>
    <oddHeader>&amp;R&amp;F</oddHeader>
    <oddFooter>&amp;LWHDP Workbook&amp;C&amp;A&amp;  - Page &amp;P of &amp;N&amp;R&amp;D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70"/>
  <sheetViews>
    <sheetView showGridLines="0" showZeros="0" zoomScaleNormal="100" workbookViewId="0">
      <pane ySplit="1" topLeftCell="A2" activePane="bottomLeft" state="frozen"/>
      <selection pane="bottomLeft" activeCell="J24" sqref="J24"/>
    </sheetView>
  </sheetViews>
  <sheetFormatPr defaultColWidth="9.140625" defaultRowHeight="12.75"/>
  <cols>
    <col min="1" max="1" width="20.28515625" style="40" customWidth="1"/>
    <col min="2" max="2" width="7" style="40" customWidth="1"/>
    <col min="3" max="3" width="8.28515625" style="40" customWidth="1"/>
    <col min="4" max="4" width="11.5703125" style="40" customWidth="1"/>
    <col min="5" max="5" width="7.85546875" style="40" customWidth="1"/>
    <col min="6" max="6" width="5.42578125" style="40" customWidth="1"/>
    <col min="7" max="7" width="28.5703125" style="40" customWidth="1"/>
    <col min="8" max="8" width="14.5703125" style="40" customWidth="1"/>
    <col min="9" max="16384" width="9.140625" style="40"/>
  </cols>
  <sheetData>
    <row r="1" spans="1:11" ht="18.75">
      <c r="A1" s="754" t="s">
        <v>369</v>
      </c>
      <c r="B1" s="754"/>
      <c r="C1" s="754"/>
      <c r="D1" s="754"/>
      <c r="E1" s="754"/>
      <c r="F1" s="754"/>
      <c r="G1" s="754"/>
      <c r="H1" s="754"/>
      <c r="I1" s="754"/>
    </row>
    <row r="3" spans="1:11" ht="15.75">
      <c r="A3" s="755" t="s">
        <v>29</v>
      </c>
      <c r="B3" s="755"/>
      <c r="C3" s="755"/>
      <c r="D3" s="755"/>
      <c r="E3" s="755"/>
      <c r="F3" s="755"/>
      <c r="G3" s="756"/>
      <c r="H3" s="756"/>
      <c r="I3" s="755"/>
    </row>
    <row r="4" spans="1:11">
      <c r="A4" s="331" t="s">
        <v>372</v>
      </c>
      <c r="B4" s="760">
        <f>ProjDesc_CityApplicant</f>
        <v>0</v>
      </c>
      <c r="C4" s="760"/>
      <c r="D4" s="760"/>
      <c r="G4" s="494" t="s">
        <v>421</v>
      </c>
      <c r="H4" s="255"/>
    </row>
    <row r="5" spans="1:11">
      <c r="A5" s="331" t="s">
        <v>14</v>
      </c>
      <c r="B5" s="760">
        <f>ProjDesc_Developer</f>
        <v>0</v>
      </c>
      <c r="C5" s="760"/>
      <c r="D5" s="760"/>
      <c r="G5" s="494" t="s">
        <v>422</v>
      </c>
      <c r="H5" s="255"/>
    </row>
    <row r="6" spans="1:11">
      <c r="A6" s="331" t="s">
        <v>290</v>
      </c>
      <c r="B6" s="760">
        <f>ProjDesc_GeneralContractor</f>
        <v>0</v>
      </c>
      <c r="C6" s="760"/>
      <c r="D6" s="760"/>
    </row>
    <row r="7" spans="1:11">
      <c r="A7" s="331" t="s">
        <v>15</v>
      </c>
      <c r="B7" s="760">
        <f>ProjDesc_Architect</f>
        <v>0</v>
      </c>
      <c r="C7" s="760"/>
      <c r="D7" s="760"/>
    </row>
    <row r="8" spans="1:11">
      <c r="A8" s="331" t="s">
        <v>373</v>
      </c>
      <c r="B8" s="760">
        <f>ProjDesc_ManagementCompany</f>
        <v>0</v>
      </c>
      <c r="C8" s="760"/>
      <c r="D8" s="760"/>
    </row>
    <row r="9" spans="1:11">
      <c r="A9" s="331" t="s">
        <v>374</v>
      </c>
      <c r="B9" s="760">
        <f>ProjDesc_PermanentOwner</f>
        <v>0</v>
      </c>
      <c r="C9" s="760"/>
      <c r="D9" s="760"/>
    </row>
    <row r="10" spans="1:11">
      <c r="A10" s="331" t="s">
        <v>366</v>
      </c>
      <c r="B10" s="760">
        <f>ProjDesc_ActivityType_Response</f>
        <v>0</v>
      </c>
      <c r="C10" s="760"/>
      <c r="D10" s="760"/>
    </row>
    <row r="12" spans="1:11" ht="15.75">
      <c r="A12" s="755" t="s">
        <v>375</v>
      </c>
      <c r="B12" s="755"/>
      <c r="C12" s="755"/>
      <c r="D12" s="755"/>
      <c r="E12" s="755"/>
      <c r="F12" s="755"/>
      <c r="G12" s="755"/>
      <c r="H12" s="755"/>
      <c r="I12" s="755"/>
    </row>
    <row r="13" spans="1:11">
      <c r="A13" s="332" t="s">
        <v>367</v>
      </c>
      <c r="B13" s="761">
        <f>ProjDesc_WHDP_FundsRequest</f>
        <v>0</v>
      </c>
      <c r="C13" s="761"/>
      <c r="D13" s="761"/>
      <c r="G13" s="332"/>
      <c r="H13" s="762"/>
      <c r="I13" s="763"/>
      <c r="J13" s="333"/>
      <c r="K13" s="333"/>
    </row>
    <row r="14" spans="1:11">
      <c r="A14" s="331" t="s">
        <v>378</v>
      </c>
      <c r="B14" s="757">
        <f>Sources_PermSources_MatchAmount</f>
        <v>0</v>
      </c>
      <c r="C14" s="757"/>
      <c r="D14" s="757"/>
      <c r="G14" s="331"/>
      <c r="H14" s="764"/>
      <c r="I14" s="764"/>
      <c r="J14" s="333"/>
      <c r="K14" s="333"/>
    </row>
    <row r="15" spans="1:11">
      <c r="A15" s="331" t="s">
        <v>236</v>
      </c>
      <c r="B15" s="757">
        <f>DevCosts_TDC</f>
        <v>0</v>
      </c>
      <c r="C15" s="757"/>
      <c r="D15" s="757"/>
      <c r="G15" s="331" t="s">
        <v>379</v>
      </c>
      <c r="H15" s="765">
        <f>IFERROR(ProjDesc_FundingReq_PercentageofTDC,0)</f>
        <v>0</v>
      </c>
      <c r="I15" s="764"/>
      <c r="J15" s="333"/>
      <c r="K15" s="333"/>
    </row>
    <row r="16" spans="1:11">
      <c r="A16" s="331" t="s">
        <v>380</v>
      </c>
      <c r="B16" s="757">
        <f>IFERROR(B15/C20,0)</f>
        <v>0</v>
      </c>
      <c r="C16" s="757"/>
      <c r="D16" s="757"/>
      <c r="G16" s="331"/>
      <c r="H16" s="760"/>
      <c r="I16" s="760"/>
      <c r="J16" s="333"/>
      <c r="K16" s="333"/>
    </row>
    <row r="17" spans="1:11">
      <c r="A17" s="331" t="s">
        <v>381</v>
      </c>
      <c r="B17" s="757">
        <f>IFERROR(B13/C20,0)</f>
        <v>0</v>
      </c>
      <c r="C17" s="757"/>
      <c r="D17" s="757"/>
      <c r="G17" s="331" t="s">
        <v>382</v>
      </c>
      <c r="H17" s="757">
        <f>IFERROR(B14/C20,0)</f>
        <v>0</v>
      </c>
      <c r="I17" s="757"/>
      <c r="J17" s="333"/>
      <c r="K17" s="333"/>
    </row>
    <row r="18" spans="1:11">
      <c r="J18" s="333"/>
      <c r="K18" s="333"/>
    </row>
    <row r="19" spans="1:11" ht="15.75">
      <c r="A19" s="755" t="s">
        <v>28</v>
      </c>
      <c r="B19" s="755"/>
      <c r="C19" s="755"/>
      <c r="D19" s="755"/>
      <c r="E19" s="755"/>
      <c r="F19" s="755"/>
      <c r="G19" s="755"/>
      <c r="H19" s="755"/>
      <c r="I19" s="755"/>
      <c r="J19" s="333"/>
      <c r="K19" s="333"/>
    </row>
    <row r="20" spans="1:11">
      <c r="A20" s="758" t="s">
        <v>23</v>
      </c>
      <c r="B20" s="758"/>
      <c r="C20" s="489" t="str">
        <f>ProjDesc_TotalNoUnits</f>
        <v/>
      </c>
      <c r="G20" s="331" t="s">
        <v>419</v>
      </c>
      <c r="H20" s="490">
        <f>UnitMix_Summary_UnitCount_Studio</f>
        <v>0</v>
      </c>
      <c r="J20" s="333"/>
      <c r="K20" s="333"/>
    </row>
    <row r="21" spans="1:11">
      <c r="A21" s="760" t="s">
        <v>400</v>
      </c>
      <c r="B21" s="760"/>
      <c r="C21" s="490">
        <f>ProjDesc_RestrictedUnitCount</f>
        <v>0</v>
      </c>
      <c r="G21" s="331" t="s">
        <v>388</v>
      </c>
      <c r="H21" s="490">
        <f>UnitMix_Summary_UnitCount_1BR</f>
        <v>0</v>
      </c>
      <c r="J21" s="333"/>
      <c r="K21" s="333"/>
    </row>
    <row r="22" spans="1:11">
      <c r="A22" s="760" t="s">
        <v>389</v>
      </c>
      <c r="B22" s="760"/>
      <c r="C22" s="490">
        <f>ProjDesc_MarketRateUnits</f>
        <v>0</v>
      </c>
      <c r="G22" s="331" t="s">
        <v>390</v>
      </c>
      <c r="H22" s="490">
        <f>UnitMix_Summary_UnitCount_2BR</f>
        <v>0</v>
      </c>
      <c r="J22" s="333"/>
      <c r="K22" s="333"/>
    </row>
    <row r="23" spans="1:11">
      <c r="G23" s="331" t="s">
        <v>391</v>
      </c>
      <c r="H23" s="490">
        <f>UnitMix_Summary_UnitCount_3BR</f>
        <v>0</v>
      </c>
      <c r="J23" s="333"/>
      <c r="K23" s="333"/>
    </row>
    <row r="24" spans="1:11" ht="15.75">
      <c r="A24" s="317" t="s">
        <v>1</v>
      </c>
      <c r="B24" s="318"/>
      <c r="C24" s="318"/>
      <c r="D24" s="318"/>
      <c r="E24" s="318"/>
      <c r="G24" s="331" t="s">
        <v>392</v>
      </c>
      <c r="H24" s="490">
        <f>UnitMix_Summary_UnitCount_4BR</f>
        <v>0</v>
      </c>
    </row>
    <row r="25" spans="1:11" ht="12.75" customHeight="1">
      <c r="A25" s="335" t="s">
        <v>2</v>
      </c>
      <c r="B25" s="335" t="s">
        <v>3</v>
      </c>
      <c r="C25" s="335" t="s">
        <v>4</v>
      </c>
      <c r="D25" s="335" t="s">
        <v>104</v>
      </c>
      <c r="E25" s="335" t="s">
        <v>370</v>
      </c>
      <c r="G25" s="331" t="s">
        <v>418</v>
      </c>
      <c r="H25" s="490">
        <f>UnitMix_Summary_UnitCount_5BR</f>
        <v>0</v>
      </c>
    </row>
    <row r="26" spans="1:11">
      <c r="A26" s="336">
        <f>'Unit Mix'!A6</f>
        <v>0</v>
      </c>
      <c r="B26" s="336">
        <f>'Unit Mix'!B6</f>
        <v>0</v>
      </c>
      <c r="C26" s="336">
        <f>'Unit Mix'!C6</f>
        <v>0</v>
      </c>
      <c r="D26" s="336">
        <f>'Unit Mix'!D6</f>
        <v>0</v>
      </c>
      <c r="E26" s="336">
        <f>'Unit Mix'!E6</f>
        <v>0</v>
      </c>
      <c r="G26" s="156"/>
      <c r="H26" s="334"/>
    </row>
    <row r="27" spans="1:11">
      <c r="A27" s="336">
        <f>'Unit Mix'!A7</f>
        <v>0</v>
      </c>
      <c r="B27" s="336">
        <f>'Unit Mix'!B7</f>
        <v>0</v>
      </c>
      <c r="C27" s="336">
        <f>'Unit Mix'!C7</f>
        <v>0</v>
      </c>
      <c r="D27" s="336">
        <f>'Unit Mix'!D7</f>
        <v>0</v>
      </c>
      <c r="E27" s="336">
        <f>'Unit Mix'!E7</f>
        <v>0</v>
      </c>
      <c r="G27" s="291"/>
      <c r="H27" s="334"/>
    </row>
    <row r="28" spans="1:11">
      <c r="A28" s="336">
        <f>'Unit Mix'!A8</f>
        <v>0</v>
      </c>
      <c r="B28" s="336">
        <f>'Unit Mix'!B8</f>
        <v>0</v>
      </c>
      <c r="C28" s="336">
        <f>'Unit Mix'!C8</f>
        <v>0</v>
      </c>
      <c r="D28" s="336">
        <f>'Unit Mix'!D8</f>
        <v>0</v>
      </c>
      <c r="E28" s="336">
        <f>'Unit Mix'!E8</f>
        <v>0</v>
      </c>
      <c r="G28" s="156"/>
      <c r="H28" s="334"/>
    </row>
    <row r="29" spans="1:11">
      <c r="A29" s="336">
        <f>'Unit Mix'!A9</f>
        <v>0</v>
      </c>
      <c r="B29" s="336">
        <f>'Unit Mix'!B9</f>
        <v>0</v>
      </c>
      <c r="C29" s="336">
        <f>'Unit Mix'!C9</f>
        <v>0</v>
      </c>
      <c r="D29" s="336">
        <f>'Unit Mix'!D9</f>
        <v>0</v>
      </c>
      <c r="E29" s="336">
        <f>'Unit Mix'!E9</f>
        <v>0</v>
      </c>
      <c r="G29" s="156"/>
      <c r="H29" s="334"/>
    </row>
    <row r="30" spans="1:11">
      <c r="A30" s="336">
        <f>'Unit Mix'!A10</f>
        <v>0</v>
      </c>
      <c r="B30" s="336">
        <f>'Unit Mix'!B10</f>
        <v>0</v>
      </c>
      <c r="C30" s="336">
        <f>'Unit Mix'!C10</f>
        <v>0</v>
      </c>
      <c r="D30" s="336">
        <f>'Unit Mix'!D10</f>
        <v>0</v>
      </c>
      <c r="E30" s="336">
        <f>'Unit Mix'!E10</f>
        <v>0</v>
      </c>
    </row>
    <row r="31" spans="1:11">
      <c r="A31" s="336">
        <f>'Unit Mix'!A11</f>
        <v>0</v>
      </c>
      <c r="B31" s="336">
        <f>'Unit Mix'!B11</f>
        <v>0</v>
      </c>
      <c r="C31" s="336">
        <f>'Unit Mix'!C11</f>
        <v>0</v>
      </c>
      <c r="D31" s="336">
        <f>'Unit Mix'!D11</f>
        <v>0</v>
      </c>
      <c r="E31" s="336">
        <f>'Unit Mix'!E11</f>
        <v>0</v>
      </c>
    </row>
    <row r="32" spans="1:11">
      <c r="A32" s="336">
        <f>'Unit Mix'!A12</f>
        <v>0</v>
      </c>
      <c r="B32" s="336">
        <f>'Unit Mix'!B12</f>
        <v>0</v>
      </c>
      <c r="C32" s="336">
        <f>'Unit Mix'!C12</f>
        <v>0</v>
      </c>
      <c r="D32" s="336">
        <f>'Unit Mix'!D12</f>
        <v>0</v>
      </c>
      <c r="E32" s="336">
        <f>'Unit Mix'!E12</f>
        <v>0</v>
      </c>
    </row>
    <row r="33" spans="1:5">
      <c r="A33" s="336">
        <f>'Unit Mix'!A13</f>
        <v>0</v>
      </c>
      <c r="B33" s="336">
        <f>'Unit Mix'!B13</f>
        <v>0</v>
      </c>
      <c r="C33" s="336">
        <f>'Unit Mix'!C13</f>
        <v>0</v>
      </c>
      <c r="D33" s="336">
        <f>'Unit Mix'!D13</f>
        <v>0</v>
      </c>
      <c r="E33" s="336">
        <f>'Unit Mix'!E13</f>
        <v>0</v>
      </c>
    </row>
    <row r="34" spans="1:5">
      <c r="A34" s="336">
        <f>'Unit Mix'!A14</f>
        <v>0</v>
      </c>
      <c r="B34" s="336">
        <f>'Unit Mix'!B14</f>
        <v>0</v>
      </c>
      <c r="C34" s="336">
        <f>'Unit Mix'!C14</f>
        <v>0</v>
      </c>
      <c r="D34" s="336">
        <f>'Unit Mix'!D14</f>
        <v>0</v>
      </c>
      <c r="E34" s="336">
        <f>'Unit Mix'!E14</f>
        <v>0</v>
      </c>
    </row>
    <row r="35" spans="1:5">
      <c r="A35" s="336">
        <f>'Unit Mix'!A15</f>
        <v>0</v>
      </c>
      <c r="B35" s="336">
        <f>'Unit Mix'!B15</f>
        <v>0</v>
      </c>
      <c r="C35" s="336">
        <f>'Unit Mix'!C15</f>
        <v>0</v>
      </c>
      <c r="D35" s="336">
        <f>'Unit Mix'!D15</f>
        <v>0</v>
      </c>
      <c r="E35" s="336">
        <f>'Unit Mix'!E15</f>
        <v>0</v>
      </c>
    </row>
    <row r="36" spans="1:5">
      <c r="A36" s="336">
        <f>'Unit Mix'!A16</f>
        <v>0</v>
      </c>
      <c r="B36" s="336">
        <f>'Unit Mix'!B16</f>
        <v>0</v>
      </c>
      <c r="C36" s="336">
        <f>'Unit Mix'!C16</f>
        <v>0</v>
      </c>
      <c r="D36" s="336">
        <f>'Unit Mix'!D16</f>
        <v>0</v>
      </c>
      <c r="E36" s="336">
        <f>'Unit Mix'!E16</f>
        <v>0</v>
      </c>
    </row>
    <row r="37" spans="1:5">
      <c r="A37" s="336">
        <f>'Unit Mix'!A17</f>
        <v>0</v>
      </c>
      <c r="B37" s="336">
        <f>'Unit Mix'!B17</f>
        <v>0</v>
      </c>
      <c r="C37" s="336">
        <f>'Unit Mix'!C17</f>
        <v>0</v>
      </c>
      <c r="D37" s="336">
        <f>'Unit Mix'!D17</f>
        <v>0</v>
      </c>
      <c r="E37" s="336">
        <f>'Unit Mix'!E17</f>
        <v>0</v>
      </c>
    </row>
    <row r="38" spans="1:5">
      <c r="A38" s="336">
        <f>'Unit Mix'!A18</f>
        <v>0</v>
      </c>
      <c r="B38" s="336">
        <f>'Unit Mix'!B18</f>
        <v>0</v>
      </c>
      <c r="C38" s="336">
        <f>'Unit Mix'!C18</f>
        <v>0</v>
      </c>
      <c r="D38" s="336">
        <f>'Unit Mix'!D18</f>
        <v>0</v>
      </c>
      <c r="E38" s="336">
        <f>'Unit Mix'!E18</f>
        <v>0</v>
      </c>
    </row>
    <row r="39" spans="1:5">
      <c r="A39" s="336">
        <f>'Unit Mix'!A19</f>
        <v>0</v>
      </c>
      <c r="B39" s="336">
        <f>'Unit Mix'!B19</f>
        <v>0</v>
      </c>
      <c r="C39" s="336">
        <f>'Unit Mix'!C19</f>
        <v>0</v>
      </c>
      <c r="D39" s="336">
        <f>'Unit Mix'!D19</f>
        <v>0</v>
      </c>
      <c r="E39" s="336">
        <f>'Unit Mix'!E19</f>
        <v>0</v>
      </c>
    </row>
    <row r="40" spans="1:5">
      <c r="A40" s="336">
        <f>'Unit Mix'!A20</f>
        <v>0</v>
      </c>
      <c r="B40" s="336">
        <f>'Unit Mix'!B20</f>
        <v>0</v>
      </c>
      <c r="C40" s="336">
        <f>'Unit Mix'!C20</f>
        <v>0</v>
      </c>
      <c r="D40" s="336">
        <f>'Unit Mix'!D20</f>
        <v>0</v>
      </c>
      <c r="E40" s="336">
        <f>'Unit Mix'!E20</f>
        <v>0</v>
      </c>
    </row>
    <row r="41" spans="1:5">
      <c r="A41" s="336">
        <f>'Unit Mix'!A21</f>
        <v>0</v>
      </c>
      <c r="B41" s="336">
        <f>'Unit Mix'!B21</f>
        <v>0</v>
      </c>
      <c r="C41" s="336">
        <f>'Unit Mix'!C21</f>
        <v>0</v>
      </c>
      <c r="D41" s="336">
        <f>'Unit Mix'!D21</f>
        <v>0</v>
      </c>
      <c r="E41" s="336">
        <f>'Unit Mix'!E21</f>
        <v>0</v>
      </c>
    </row>
    <row r="42" spans="1:5">
      <c r="A42" s="336">
        <f>'Unit Mix'!A22</f>
        <v>0</v>
      </c>
      <c r="B42" s="336">
        <f>'Unit Mix'!B22</f>
        <v>0</v>
      </c>
      <c r="C42" s="336">
        <f>'Unit Mix'!C22</f>
        <v>0</v>
      </c>
      <c r="D42" s="336">
        <f>'Unit Mix'!D22</f>
        <v>0</v>
      </c>
      <c r="E42" s="336">
        <f>'Unit Mix'!E22</f>
        <v>0</v>
      </c>
    </row>
    <row r="43" spans="1:5">
      <c r="A43" s="336">
        <f>'Unit Mix'!A23</f>
        <v>0</v>
      </c>
      <c r="B43" s="336">
        <f>'Unit Mix'!B23</f>
        <v>0</v>
      </c>
      <c r="C43" s="336">
        <f>'Unit Mix'!C23</f>
        <v>0</v>
      </c>
      <c r="D43" s="336">
        <f>'Unit Mix'!D23</f>
        <v>0</v>
      </c>
      <c r="E43" s="336">
        <f>'Unit Mix'!E23</f>
        <v>0</v>
      </c>
    </row>
    <row r="44" spans="1:5">
      <c r="A44" s="336">
        <f>'Unit Mix'!A24</f>
        <v>0</v>
      </c>
      <c r="B44" s="336">
        <f>'Unit Mix'!B24</f>
        <v>0</v>
      </c>
      <c r="C44" s="336">
        <f>'Unit Mix'!C24</f>
        <v>0</v>
      </c>
      <c r="D44" s="336">
        <f>'Unit Mix'!D24</f>
        <v>0</v>
      </c>
      <c r="E44" s="336">
        <f>'Unit Mix'!E24</f>
        <v>0</v>
      </c>
    </row>
    <row r="45" spans="1:5">
      <c r="A45" s="336">
        <f>'Unit Mix'!A25</f>
        <v>0</v>
      </c>
      <c r="B45" s="336">
        <f>'Unit Mix'!B25</f>
        <v>0</v>
      </c>
      <c r="C45" s="336">
        <f>'Unit Mix'!C25</f>
        <v>0</v>
      </c>
      <c r="D45" s="336">
        <f>'Unit Mix'!D25</f>
        <v>0</v>
      </c>
      <c r="E45" s="336">
        <f>'Unit Mix'!E25</f>
        <v>0</v>
      </c>
    </row>
    <row r="46" spans="1:5">
      <c r="A46" s="336">
        <f>'Unit Mix'!A26</f>
        <v>0</v>
      </c>
      <c r="B46" s="336">
        <f>'Unit Mix'!B26</f>
        <v>0</v>
      </c>
      <c r="C46" s="336">
        <f>'Unit Mix'!C26</f>
        <v>0</v>
      </c>
      <c r="D46" s="336">
        <f>'Unit Mix'!D26</f>
        <v>0</v>
      </c>
      <c r="E46" s="336">
        <f>'Unit Mix'!E26</f>
        <v>0</v>
      </c>
    </row>
    <row r="47" spans="1:5">
      <c r="A47" s="156"/>
      <c r="B47" s="156"/>
      <c r="C47" s="156"/>
      <c r="D47" s="337"/>
    </row>
    <row r="49" spans="1:9" ht="15.75">
      <c r="A49" s="755" t="s">
        <v>368</v>
      </c>
      <c r="B49" s="755"/>
      <c r="C49" s="755"/>
      <c r="D49" s="755"/>
      <c r="E49" s="755"/>
      <c r="F49" s="755"/>
      <c r="G49" s="755"/>
      <c r="H49" s="755"/>
      <c r="I49" s="755"/>
    </row>
    <row r="50" spans="1:9" ht="15.75">
      <c r="A50" s="338"/>
      <c r="B50" s="338"/>
      <c r="C50" s="338"/>
      <c r="D50" s="338"/>
      <c r="E50" s="338"/>
      <c r="F50" s="338"/>
      <c r="G50" s="338"/>
      <c r="H50" s="338"/>
      <c r="I50" s="338"/>
    </row>
    <row r="51" spans="1:9">
      <c r="A51" s="759" t="s">
        <v>396</v>
      </c>
      <c r="B51" s="759"/>
      <c r="C51" s="759"/>
      <c r="D51" s="759" t="s">
        <v>393</v>
      </c>
      <c r="E51" s="759"/>
      <c r="F51" s="319"/>
    </row>
    <row r="52" spans="1:9">
      <c r="A52" s="760" t="str">
        <f>Sources!B15</f>
        <v>First Mortgage</v>
      </c>
      <c r="B52" s="760"/>
      <c r="C52" s="760"/>
      <c r="D52" s="766">
        <f>Sources!G15</f>
        <v>0</v>
      </c>
      <c r="E52" s="766"/>
      <c r="F52" s="319"/>
      <c r="G52" s="339"/>
      <c r="H52" s="339"/>
    </row>
    <row r="53" spans="1:9">
      <c r="A53" s="760" t="str">
        <f>Sources!B16</f>
        <v>TIF Mortgage (if separate from 1st)</v>
      </c>
      <c r="B53" s="760"/>
      <c r="C53" s="760"/>
      <c r="D53" s="766">
        <f>Sources!G16</f>
        <v>0</v>
      </c>
      <c r="E53" s="766"/>
      <c r="F53" s="319"/>
      <c r="G53" s="340"/>
      <c r="H53" s="341"/>
    </row>
    <row r="54" spans="1:9">
      <c r="A54" s="760" t="str">
        <f>Sources!B17</f>
        <v>Developer Cash Equity</v>
      </c>
      <c r="B54" s="760"/>
      <c r="C54" s="760"/>
      <c r="D54" s="766">
        <f>Sources!G17</f>
        <v>0</v>
      </c>
      <c r="E54" s="766"/>
      <c r="F54" s="319"/>
      <c r="G54" s="341"/>
      <c r="H54" s="341"/>
    </row>
    <row r="55" spans="1:9">
      <c r="A55" s="760" t="str">
        <f>Sources!B18</f>
        <v>Sales Tax Rebate</v>
      </c>
      <c r="B55" s="760"/>
      <c r="C55" s="760"/>
      <c r="D55" s="766">
        <f>Sources!G18</f>
        <v>0</v>
      </c>
      <c r="E55" s="766"/>
      <c r="F55" s="319"/>
      <c r="G55" s="341"/>
      <c r="H55" s="341"/>
    </row>
    <row r="56" spans="1:9">
      <c r="A56" s="760" t="str">
        <f>Sources!B19</f>
        <v>Energy Rebates</v>
      </c>
      <c r="B56" s="760"/>
      <c r="C56" s="760"/>
      <c r="D56" s="766">
        <f>Sources!G19</f>
        <v>0</v>
      </c>
      <c r="E56" s="766"/>
      <c r="F56" s="319"/>
      <c r="G56" s="769" t="s">
        <v>394</v>
      </c>
      <c r="H56" s="769"/>
      <c r="I56" s="769"/>
    </row>
    <row r="57" spans="1:9">
      <c r="A57" s="760" t="str">
        <f>Sources!B20</f>
        <v>Match</v>
      </c>
      <c r="B57" s="760"/>
      <c r="C57" s="760"/>
      <c r="D57" s="766">
        <f>Sources!G20</f>
        <v>0</v>
      </c>
      <c r="E57" s="766"/>
      <c r="F57" s="319"/>
      <c r="G57" s="770">
        <f>Sources_Match_Comments</f>
        <v>0</v>
      </c>
      <c r="H57" s="771"/>
      <c r="I57" s="772"/>
    </row>
    <row r="58" spans="1:9">
      <c r="A58" s="760" t="str">
        <f>Sources!B21</f>
        <v xml:space="preserve">Workforce Housing Program </v>
      </c>
      <c r="B58" s="760"/>
      <c r="C58" s="760"/>
      <c r="D58" s="766">
        <f>Sources!G21</f>
        <v>0</v>
      </c>
      <c r="E58" s="766"/>
      <c r="F58" s="319"/>
      <c r="G58" s="773"/>
      <c r="H58" s="774"/>
      <c r="I58" s="775"/>
    </row>
    <row r="59" spans="1:9">
      <c r="A59" s="760">
        <f>Sources!B22</f>
        <v>0</v>
      </c>
      <c r="B59" s="760"/>
      <c r="C59" s="760"/>
      <c r="D59" s="766">
        <f>Sources!G22</f>
        <v>0</v>
      </c>
      <c r="E59" s="766"/>
      <c r="F59" s="319"/>
    </row>
    <row r="60" spans="1:9">
      <c r="A60" s="760">
        <f>Sources!B23</f>
        <v>0</v>
      </c>
      <c r="B60" s="760"/>
      <c r="C60" s="760"/>
      <c r="D60" s="766">
        <f>Sources!G23</f>
        <v>0</v>
      </c>
      <c r="E60" s="766"/>
      <c r="F60" s="319"/>
    </row>
    <row r="61" spans="1:9">
      <c r="A61" s="760">
        <f>Sources!B24</f>
        <v>0</v>
      </c>
      <c r="B61" s="760"/>
      <c r="C61" s="760"/>
      <c r="D61" s="766">
        <f>Sources!G24</f>
        <v>0</v>
      </c>
      <c r="E61" s="766"/>
      <c r="F61" s="319"/>
    </row>
    <row r="62" spans="1:9">
      <c r="A62" s="760">
        <f>Sources!B25</f>
        <v>0</v>
      </c>
      <c r="B62" s="760"/>
      <c r="C62" s="760"/>
      <c r="D62" s="766">
        <f>Sources!G25</f>
        <v>0</v>
      </c>
      <c r="E62" s="766"/>
      <c r="F62" s="319"/>
    </row>
    <row r="63" spans="1:9">
      <c r="A63" s="760">
        <f>Sources!B26</f>
        <v>0</v>
      </c>
      <c r="B63" s="760"/>
      <c r="C63" s="760"/>
      <c r="D63" s="766">
        <f>Sources!G26</f>
        <v>0</v>
      </c>
      <c r="E63" s="766"/>
      <c r="F63" s="319"/>
    </row>
    <row r="64" spans="1:9">
      <c r="A64" s="760">
        <f>Sources!B27</f>
        <v>0</v>
      </c>
      <c r="B64" s="760"/>
      <c r="C64" s="760"/>
      <c r="D64" s="766">
        <f>Sources!G27</f>
        <v>0</v>
      </c>
      <c r="E64" s="766"/>
      <c r="F64" s="319"/>
    </row>
    <row r="65" spans="1:6" ht="12.75" customHeight="1">
      <c r="A65" s="760">
        <f>Sources!B28</f>
        <v>0</v>
      </c>
      <c r="B65" s="760"/>
      <c r="C65" s="760"/>
      <c r="D65" s="766">
        <f>Sources!G28</f>
        <v>0</v>
      </c>
      <c r="E65" s="766"/>
      <c r="F65" s="319"/>
    </row>
    <row r="66" spans="1:6" ht="12.75" customHeight="1">
      <c r="A66" s="760">
        <f>Sources!B29</f>
        <v>0</v>
      </c>
      <c r="B66" s="760"/>
      <c r="C66" s="760"/>
      <c r="D66" s="766">
        <f>Sources!G29</f>
        <v>0</v>
      </c>
      <c r="E66" s="766"/>
      <c r="F66" s="319"/>
    </row>
    <row r="67" spans="1:6" ht="12.75" customHeight="1">
      <c r="A67" s="760">
        <f>Sources!B30</f>
        <v>0</v>
      </c>
      <c r="B67" s="760"/>
      <c r="C67" s="760"/>
      <c r="D67" s="766">
        <f>Sources!G30</f>
        <v>0</v>
      </c>
      <c r="E67" s="766"/>
      <c r="F67" s="319"/>
    </row>
    <row r="68" spans="1:6" ht="12" customHeight="1">
      <c r="A68" s="760">
        <f>Sources!B31</f>
        <v>0</v>
      </c>
      <c r="B68" s="760"/>
      <c r="C68" s="760"/>
      <c r="D68" s="766">
        <f>Sources!G31</f>
        <v>0</v>
      </c>
      <c r="E68" s="766"/>
      <c r="F68" s="319"/>
    </row>
    <row r="69" spans="1:6" ht="12.75" hidden="1" customHeight="1">
      <c r="A69" s="760" t="e">
        <f>Sources!#REF!</f>
        <v>#REF!</v>
      </c>
      <c r="B69" s="760"/>
      <c r="C69" s="760"/>
      <c r="D69" s="766" t="e">
        <f>Sources!#REF!</f>
        <v>#REF!</v>
      </c>
      <c r="E69" s="766"/>
      <c r="F69" s="319"/>
    </row>
    <row r="70" spans="1:6" ht="12.75" customHeight="1">
      <c r="C70" s="342" t="s">
        <v>395</v>
      </c>
      <c r="D70" s="767">
        <f>Sources!G32</f>
        <v>0</v>
      </c>
      <c r="E70" s="768"/>
    </row>
  </sheetData>
  <sheetProtection algorithmName="SHA-512" hashValue="cOQXQU9huNRLZ+w2BtdxMF45QCbHqdYXx3h53z7WY705yqS6DpMH9z1xjf0BzgGvRNbE+M55UgOEIdra717+Dw==" saltValue="1DiOzUcwBSYvi9a2NVYVkA==" spinCount="100000" sheet="1" objects="1" scenarios="1"/>
  <mergeCells count="66">
    <mergeCell ref="G56:I56"/>
    <mergeCell ref="A67:C67"/>
    <mergeCell ref="D67:E67"/>
    <mergeCell ref="G57:I58"/>
    <mergeCell ref="A58:C58"/>
    <mergeCell ref="A59:C59"/>
    <mergeCell ref="D57:E57"/>
    <mergeCell ref="D58:E58"/>
    <mergeCell ref="D59:E59"/>
    <mergeCell ref="D60:E60"/>
    <mergeCell ref="D61:E61"/>
    <mergeCell ref="D62:E62"/>
    <mergeCell ref="A57:C57"/>
    <mergeCell ref="D70:E70"/>
    <mergeCell ref="D69:E69"/>
    <mergeCell ref="A69:C69"/>
    <mergeCell ref="A60:C60"/>
    <mergeCell ref="A61:C61"/>
    <mergeCell ref="A62:C62"/>
    <mergeCell ref="A63:C63"/>
    <mergeCell ref="A64:C64"/>
    <mergeCell ref="A65:C65"/>
    <mergeCell ref="A66:C66"/>
    <mergeCell ref="D64:E64"/>
    <mergeCell ref="D65:E65"/>
    <mergeCell ref="D68:E68"/>
    <mergeCell ref="D63:E63"/>
    <mergeCell ref="D66:E66"/>
    <mergeCell ref="A68:C68"/>
    <mergeCell ref="A21:B21"/>
    <mergeCell ref="A22:B22"/>
    <mergeCell ref="A52:C52"/>
    <mergeCell ref="A53:C53"/>
    <mergeCell ref="A54:C54"/>
    <mergeCell ref="A55:C55"/>
    <mergeCell ref="D55:E55"/>
    <mergeCell ref="D56:E56"/>
    <mergeCell ref="A51:C51"/>
    <mergeCell ref="A56:C56"/>
    <mergeCell ref="D52:E52"/>
    <mergeCell ref="D53:E53"/>
    <mergeCell ref="D54:E54"/>
    <mergeCell ref="A20:B20"/>
    <mergeCell ref="D51:E51"/>
    <mergeCell ref="A49:I49"/>
    <mergeCell ref="B4:D4"/>
    <mergeCell ref="B5:D5"/>
    <mergeCell ref="B6:D6"/>
    <mergeCell ref="B7:D7"/>
    <mergeCell ref="B8:D8"/>
    <mergeCell ref="B9:D9"/>
    <mergeCell ref="B10:D10"/>
    <mergeCell ref="B13:D13"/>
    <mergeCell ref="H13:I13"/>
    <mergeCell ref="H14:I14"/>
    <mergeCell ref="H15:I15"/>
    <mergeCell ref="H16:I16"/>
    <mergeCell ref="H17:I17"/>
    <mergeCell ref="A1:I1"/>
    <mergeCell ref="A12:I12"/>
    <mergeCell ref="A3:I3"/>
    <mergeCell ref="A19:I19"/>
    <mergeCell ref="B14:D14"/>
    <mergeCell ref="B15:D15"/>
    <mergeCell ref="B16:D16"/>
    <mergeCell ref="B17:D17"/>
  </mergeCells>
  <dataValidations count="2">
    <dataValidation type="custom" allowBlank="1" showInputMessage="1" showErrorMessage="1" errorTitle="Please enter a valid D#" error="Response should include a capital D followed by four numbers." sqref="H4" xr:uid="{00000000-0002-0000-0900-000000000000}">
      <formula1>AND(COUNTIF(H4, "D*"), LEN(H4)=5, IF(NOT(ISNUMBER(VALUE(RIGHT(H4,4)))), FALSE,TRUE))</formula1>
    </dataValidation>
    <dataValidation type="custom" allowBlank="1" showInputMessage="1" showErrorMessage="1" errorTitle="Invalid M#" error="Response should include a capital M followed by five numbers." sqref="H5" xr:uid="{00000000-0002-0000-0900-000001000000}">
      <formula1>AND(COUNTIF(H5, "M*"), LEN(H5)=6, IF(NOT(ISNUMBER(VALUE(RIGHT(H5,5)))), FALSE,TRUE))</formula1>
    </dataValidation>
  </dataValidations>
  <pageMargins left="0.7" right="0.7" top="0.75" bottom="0.75" header="0.3" footer="0.3"/>
  <pageSetup scale="83" orientation="portrait" r:id="rId1"/>
  <headerFooter>
    <oddHeader>&amp;R&amp;F</oddHeader>
    <oddFooter>&amp;LWHDP Workbook&amp;C&amp;A&amp;  - Page &amp;P of &amp;N&amp;R&amp;D</oddFooter>
  </headerFooter>
  <rowBreaks count="1" manualBreakCount="1">
    <brk id="48"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34998626667073579"/>
  </sheetPr>
  <dimension ref="A1:F8"/>
  <sheetViews>
    <sheetView zoomScaleNormal="100" zoomScaleSheetLayoutView="100" workbookViewId="0">
      <selection activeCell="D7" sqref="D7"/>
    </sheetView>
  </sheetViews>
  <sheetFormatPr defaultRowHeight="12.75"/>
  <cols>
    <col min="2" max="2" width="26.28515625" customWidth="1"/>
    <col min="3" max="3" width="19" customWidth="1"/>
    <col min="4" max="4" width="12" customWidth="1"/>
    <col min="5" max="5" width="19.5703125" customWidth="1"/>
  </cols>
  <sheetData>
    <row r="1" spans="1:6" s="344" customFormat="1">
      <c r="A1" s="344" t="s">
        <v>411</v>
      </c>
      <c r="B1" s="344" t="s">
        <v>366</v>
      </c>
      <c r="C1" s="344" t="s">
        <v>412</v>
      </c>
      <c r="D1" s="344" t="s">
        <v>20</v>
      </c>
      <c r="E1" s="344" t="s">
        <v>24</v>
      </c>
      <c r="F1" s="344" t="s">
        <v>410</v>
      </c>
    </row>
    <row r="2" spans="1:6">
      <c r="A2" t="s">
        <v>358</v>
      </c>
      <c r="B2" s="343" t="s">
        <v>383</v>
      </c>
      <c r="C2" s="343" t="s">
        <v>376</v>
      </c>
      <c r="D2" s="343" t="s">
        <v>352</v>
      </c>
      <c r="E2" s="343" t="s">
        <v>348</v>
      </c>
      <c r="F2" t="s">
        <v>152</v>
      </c>
    </row>
    <row r="3" spans="1:6">
      <c r="A3" t="s">
        <v>359</v>
      </c>
      <c r="B3" s="343" t="s">
        <v>17</v>
      </c>
      <c r="C3" s="343" t="s">
        <v>377</v>
      </c>
      <c r="D3" s="343" t="s">
        <v>353</v>
      </c>
      <c r="E3" s="343" t="s">
        <v>349</v>
      </c>
      <c r="F3">
        <v>1</v>
      </c>
    </row>
    <row r="4" spans="1:6">
      <c r="B4" s="343" t="s">
        <v>343</v>
      </c>
      <c r="D4" s="343" t="s">
        <v>354</v>
      </c>
      <c r="E4" s="343" t="s">
        <v>350</v>
      </c>
      <c r="F4">
        <v>2</v>
      </c>
    </row>
    <row r="5" spans="1:6">
      <c r="D5" s="343" t="s">
        <v>355</v>
      </c>
      <c r="E5" s="343" t="s">
        <v>351</v>
      </c>
      <c r="F5">
        <v>3</v>
      </c>
    </row>
    <row r="6" spans="1:6">
      <c r="D6" s="343" t="s">
        <v>356</v>
      </c>
      <c r="F6">
        <v>4</v>
      </c>
    </row>
    <row r="7" spans="1:6">
      <c r="D7" s="343" t="s">
        <v>357</v>
      </c>
      <c r="F7">
        <v>5</v>
      </c>
    </row>
    <row r="8" spans="1:6">
      <c r="D8" s="343" t="s">
        <v>0</v>
      </c>
    </row>
  </sheetData>
  <sheetProtection password="8E97" sheet="1" objects="1" scenarios="1"/>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sheetPr>
  <dimension ref="A1:T50"/>
  <sheetViews>
    <sheetView showGridLines="0" defaultGridColor="0" colorId="9" zoomScaleNormal="100" workbookViewId="0">
      <pane ySplit="1" topLeftCell="A2" activePane="bottomLeft" state="frozen"/>
      <selection pane="bottomLeft" activeCell="L25" sqref="L25"/>
    </sheetView>
  </sheetViews>
  <sheetFormatPr defaultColWidth="9.140625" defaultRowHeight="12.75"/>
  <cols>
    <col min="1" max="1" width="50.85546875" style="40" bestFit="1" customWidth="1"/>
    <col min="2" max="2" width="16.42578125" style="40" bestFit="1" customWidth="1"/>
    <col min="3" max="4" width="9.140625" style="40"/>
    <col min="5" max="5" width="12.140625" style="40" bestFit="1" customWidth="1"/>
    <col min="6" max="7" width="9.140625" style="40"/>
    <col min="8" max="8" width="16.28515625" style="40" customWidth="1"/>
    <col min="9" max="9" width="33.85546875" style="40" customWidth="1"/>
    <col min="10" max="16384" width="9.140625" style="40"/>
  </cols>
  <sheetData>
    <row r="1" spans="1:12" ht="18.75">
      <c r="A1" s="554" t="s">
        <v>99</v>
      </c>
      <c r="B1" s="555"/>
      <c r="C1" s="555"/>
      <c r="D1" s="555"/>
      <c r="E1" s="555"/>
      <c r="F1" s="555"/>
      <c r="G1" s="555"/>
      <c r="H1" s="555"/>
      <c r="I1" s="555"/>
    </row>
    <row r="2" spans="1:12" s="333" customFormat="1" ht="18.75">
      <c r="A2" s="257"/>
      <c r="B2" s="258"/>
      <c r="C2" s="258"/>
      <c r="D2" s="259"/>
      <c r="E2" s="259"/>
      <c r="F2" s="239"/>
      <c r="G2" s="239"/>
      <c r="H2" s="239"/>
      <c r="I2" s="239"/>
    </row>
    <row r="3" spans="1:12" ht="15.75" customHeight="1">
      <c r="A3" s="553" t="s">
        <v>344</v>
      </c>
      <c r="B3" s="553"/>
      <c r="C3" s="553"/>
      <c r="D3" s="553"/>
      <c r="E3" s="553"/>
      <c r="F3" s="553"/>
      <c r="G3" s="553"/>
      <c r="H3" s="553"/>
      <c r="I3" s="260">
        <f>Sources!G21</f>
        <v>0</v>
      </c>
      <c r="L3" s="345"/>
    </row>
    <row r="4" spans="1:12" ht="15.75" customHeight="1">
      <c r="A4" s="557" t="s">
        <v>346</v>
      </c>
      <c r="B4" s="557"/>
      <c r="C4" s="557"/>
      <c r="D4" s="557"/>
      <c r="E4" s="557"/>
      <c r="F4" s="557"/>
      <c r="G4" s="557"/>
      <c r="H4" s="557"/>
      <c r="I4" s="524">
        <f>IFERROR(I3/'Development Costs'!H117,0)</f>
        <v>0</v>
      </c>
      <c r="L4" s="345"/>
    </row>
    <row r="5" spans="1:12" ht="15.75">
      <c r="A5" s="240"/>
      <c r="B5" s="323"/>
      <c r="C5" s="323"/>
      <c r="D5" s="295"/>
      <c r="E5" s="323"/>
      <c r="F5" s="323"/>
      <c r="G5" s="323"/>
      <c r="H5" s="323"/>
      <c r="I5" s="147"/>
    </row>
    <row r="6" spans="1:12" ht="13.5" customHeight="1">
      <c r="A6" s="536" t="s">
        <v>26</v>
      </c>
      <c r="B6" s="556"/>
      <c r="C6" s="537"/>
      <c r="D6" s="24"/>
      <c r="E6" s="156"/>
      <c r="F6" s="536" t="s">
        <v>384</v>
      </c>
      <c r="G6" s="556"/>
      <c r="H6" s="556"/>
      <c r="I6" s="537"/>
    </row>
    <row r="7" spans="1:12" ht="13.5" customHeight="1">
      <c r="A7" s="261" t="s">
        <v>9</v>
      </c>
      <c r="B7" s="545"/>
      <c r="C7" s="545"/>
      <c r="D7" s="24"/>
      <c r="E7" s="156"/>
      <c r="F7" s="558"/>
      <c r="G7" s="559"/>
      <c r="H7" s="559"/>
      <c r="I7" s="560"/>
    </row>
    <row r="8" spans="1:12" ht="13.5" customHeight="1">
      <c r="A8" s="261" t="s">
        <v>371</v>
      </c>
      <c r="B8" s="545"/>
      <c r="C8" s="545"/>
      <c r="D8" s="24"/>
      <c r="E8" s="156"/>
      <c r="F8" s="546"/>
      <c r="G8" s="547"/>
      <c r="H8" s="548"/>
      <c r="I8" s="296"/>
      <c r="K8" s="345"/>
      <c r="L8" s="156"/>
    </row>
    <row r="9" spans="1:12" ht="13.5" customHeight="1">
      <c r="A9" s="261" t="s">
        <v>10</v>
      </c>
      <c r="B9" s="545"/>
      <c r="C9" s="545"/>
      <c r="D9" s="24"/>
      <c r="E9" s="156"/>
      <c r="F9" s="291"/>
      <c r="G9" s="291"/>
      <c r="H9" s="291"/>
      <c r="I9" s="291"/>
      <c r="K9" s="345"/>
      <c r="L9" s="156"/>
    </row>
    <row r="10" spans="1:12" ht="13.5" customHeight="1">
      <c r="A10" s="261" t="s">
        <v>11</v>
      </c>
      <c r="B10" s="545"/>
      <c r="C10" s="545"/>
      <c r="D10" s="24"/>
      <c r="E10" s="156"/>
      <c r="F10" s="549" t="s">
        <v>398</v>
      </c>
      <c r="G10" s="549"/>
      <c r="H10" s="549"/>
      <c r="I10" s="549"/>
      <c r="K10" s="345"/>
      <c r="L10" s="156"/>
    </row>
    <row r="11" spans="1:12" ht="13.5" customHeight="1">
      <c r="A11" s="261" t="s">
        <v>12</v>
      </c>
      <c r="B11" s="545"/>
      <c r="C11" s="545"/>
      <c r="D11" s="24"/>
      <c r="E11" s="156"/>
      <c r="F11" s="550"/>
      <c r="G11" s="551"/>
      <c r="H11" s="551"/>
      <c r="I11" s="552"/>
      <c r="K11" s="345"/>
    </row>
    <row r="12" spans="1:12" ht="13.5" customHeight="1">
      <c r="A12" s="25"/>
      <c r="B12" s="25"/>
      <c r="C12" s="25"/>
      <c r="D12" s="26"/>
      <c r="E12" s="293"/>
      <c r="F12" s="535" t="s">
        <v>386</v>
      </c>
      <c r="G12" s="535"/>
      <c r="H12" s="535"/>
      <c r="I12" s="491"/>
      <c r="J12" s="532" t="s">
        <v>397</v>
      </c>
    </row>
    <row r="13" spans="1:12" ht="13.5" customHeight="1">
      <c r="A13" s="540" t="s">
        <v>29</v>
      </c>
      <c r="B13" s="541"/>
      <c r="C13" s="542"/>
      <c r="D13" s="27"/>
      <c r="E13" s="294"/>
      <c r="F13" s="535" t="s">
        <v>387</v>
      </c>
      <c r="G13" s="535"/>
      <c r="H13" s="535"/>
      <c r="I13" s="492"/>
      <c r="J13" s="533"/>
    </row>
    <row r="14" spans="1:12" ht="13.5" customHeight="1">
      <c r="A14" s="350" t="s">
        <v>409</v>
      </c>
      <c r="B14" s="534"/>
      <c r="C14" s="534"/>
      <c r="D14" s="27"/>
      <c r="E14" s="294"/>
      <c r="F14" s="568" t="s">
        <v>413</v>
      </c>
      <c r="G14" s="568"/>
      <c r="H14" s="568"/>
      <c r="I14" s="493" t="str">
        <f>IF(SUM(I12:I13)=0,"",(SUM(I12:I13)))</f>
        <v/>
      </c>
      <c r="J14" s="533"/>
    </row>
    <row r="15" spans="1:12" ht="13.5" customHeight="1">
      <c r="A15" s="350" t="s">
        <v>14</v>
      </c>
      <c r="B15" s="534"/>
      <c r="C15" s="534"/>
      <c r="D15" s="27"/>
      <c r="E15" s="294"/>
      <c r="F15" s="291"/>
      <c r="G15" s="291"/>
      <c r="H15" s="291"/>
      <c r="I15" s="291"/>
    </row>
    <row r="16" spans="1:12" ht="13.5" customHeight="1">
      <c r="A16" s="350" t="s">
        <v>385</v>
      </c>
      <c r="B16" s="534"/>
      <c r="C16" s="534"/>
      <c r="D16" s="27"/>
      <c r="E16" s="294"/>
      <c r="F16" s="291"/>
      <c r="G16" s="291"/>
      <c r="H16" s="291"/>
      <c r="I16" s="291"/>
      <c r="L16" s="345"/>
    </row>
    <row r="17" spans="1:12" ht="13.5" customHeight="1">
      <c r="A17" s="350" t="s">
        <v>15</v>
      </c>
      <c r="B17" s="534"/>
      <c r="C17" s="534"/>
      <c r="D17" s="27"/>
      <c r="E17" s="294"/>
      <c r="F17" s="539"/>
      <c r="G17" s="539"/>
      <c r="H17" s="539"/>
      <c r="I17" s="539"/>
      <c r="L17" s="345"/>
    </row>
    <row r="18" spans="1:12" ht="13.5" customHeight="1">
      <c r="A18" s="262" t="s">
        <v>290</v>
      </c>
      <c r="B18" s="534"/>
      <c r="C18" s="534"/>
      <c r="D18" s="24"/>
      <c r="E18" s="294"/>
      <c r="F18" s="543"/>
      <c r="G18" s="543"/>
      <c r="H18" s="543"/>
      <c r="I18" s="346"/>
    </row>
    <row r="19" spans="1:12" ht="13.5" customHeight="1">
      <c r="A19" s="262" t="s">
        <v>341</v>
      </c>
      <c r="B19" s="538"/>
      <c r="C19" s="538"/>
      <c r="D19" s="29"/>
      <c r="E19" s="299"/>
      <c r="F19" s="544"/>
      <c r="G19" s="544"/>
      <c r="H19" s="544"/>
      <c r="I19" s="346"/>
    </row>
    <row r="20" spans="1:12" ht="13.5" customHeight="1">
      <c r="A20" s="263"/>
      <c r="B20" s="538"/>
      <c r="C20" s="538"/>
      <c r="D20" s="29"/>
      <c r="E20" s="297"/>
      <c r="F20" s="543"/>
      <c r="G20" s="543"/>
      <c r="H20" s="543"/>
      <c r="I20" s="347"/>
    </row>
    <row r="21" spans="1:12" ht="13.5" customHeight="1">
      <c r="A21" s="351"/>
      <c r="B21" s="534"/>
      <c r="C21" s="534"/>
      <c r="D21" s="24"/>
      <c r="E21" s="156"/>
      <c r="F21" s="543"/>
      <c r="G21" s="543"/>
      <c r="H21" s="543"/>
      <c r="I21" s="346"/>
    </row>
    <row r="22" spans="1:12" ht="13.5" customHeight="1">
      <c r="A22" s="30"/>
      <c r="B22" s="30"/>
      <c r="C22" s="31"/>
      <c r="D22" s="32"/>
      <c r="E22" s="156"/>
      <c r="F22" s="543"/>
      <c r="G22" s="543"/>
      <c r="H22" s="543"/>
      <c r="I22" s="348"/>
    </row>
    <row r="23" spans="1:12" ht="13.5" customHeight="1">
      <c r="A23" s="291"/>
      <c r="B23" s="291"/>
      <c r="C23" s="292"/>
      <c r="D23" s="32"/>
      <c r="E23" s="156"/>
      <c r="F23" s="567"/>
      <c r="G23" s="567"/>
      <c r="H23" s="567"/>
      <c r="I23" s="349"/>
    </row>
    <row r="24" spans="1:12" ht="13.5" customHeight="1">
      <c r="A24" s="536" t="s">
        <v>28</v>
      </c>
      <c r="B24" s="537"/>
      <c r="C24" s="33"/>
      <c r="D24" s="32"/>
      <c r="E24" s="156"/>
      <c r="F24" s="567"/>
      <c r="G24" s="567"/>
      <c r="H24" s="567"/>
      <c r="I24" s="304"/>
    </row>
    <row r="25" spans="1:12" ht="13.5" customHeight="1">
      <c r="A25" s="350" t="s">
        <v>19</v>
      </c>
      <c r="B25" s="480"/>
      <c r="C25" s="29"/>
      <c r="D25" s="32"/>
      <c r="E25" s="156"/>
      <c r="F25" s="302"/>
      <c r="G25" s="302"/>
      <c r="H25" s="303"/>
      <c r="I25" s="304"/>
    </row>
    <row r="26" spans="1:12" ht="13.5" customHeight="1">
      <c r="A26" s="474" t="s">
        <v>414</v>
      </c>
      <c r="B26" s="481"/>
      <c r="C26" s="29"/>
      <c r="D26" s="26"/>
      <c r="E26" s="293"/>
      <c r="F26" s="302"/>
      <c r="G26" s="302"/>
      <c r="H26" s="303"/>
      <c r="I26" s="304"/>
    </row>
    <row r="27" spans="1:12" ht="13.5" customHeight="1">
      <c r="A27" s="350" t="s">
        <v>20</v>
      </c>
      <c r="B27" s="482"/>
      <c r="C27" s="29"/>
      <c r="D27" s="34"/>
      <c r="E27" s="34"/>
      <c r="F27" s="298"/>
      <c r="G27" s="298"/>
      <c r="H27" s="300"/>
      <c r="I27" s="301"/>
    </row>
    <row r="28" spans="1:12" ht="13.5" customHeight="1">
      <c r="A28" s="350" t="s">
        <v>21</v>
      </c>
      <c r="B28" s="481"/>
      <c r="C28" s="29"/>
      <c r="D28" s="34"/>
      <c r="E28" s="34"/>
      <c r="F28" s="35"/>
      <c r="G28" s="35"/>
      <c r="H28" s="37"/>
      <c r="I28" s="36"/>
    </row>
    <row r="29" spans="1:12" ht="13.5" customHeight="1">
      <c r="A29" s="350" t="s">
        <v>22</v>
      </c>
      <c r="B29" s="481"/>
      <c r="C29" s="29"/>
      <c r="D29" s="34"/>
      <c r="E29" s="34"/>
      <c r="F29" s="35"/>
      <c r="G29" s="35"/>
      <c r="H29" s="37"/>
      <c r="I29" s="36"/>
    </row>
    <row r="30" spans="1:12" ht="13.5" customHeight="1">
      <c r="A30" s="350" t="s">
        <v>23</v>
      </c>
      <c r="B30" s="481"/>
      <c r="C30" s="29"/>
      <c r="D30" s="34"/>
      <c r="E30" s="34"/>
    </row>
    <row r="31" spans="1:12" ht="13.5" customHeight="1">
      <c r="A31" s="350" t="s">
        <v>24</v>
      </c>
      <c r="B31" s="482"/>
      <c r="C31" s="29"/>
      <c r="D31" s="34"/>
      <c r="E31" s="34"/>
      <c r="F31" s="540" t="s">
        <v>27</v>
      </c>
      <c r="G31" s="541"/>
      <c r="H31" s="541"/>
      <c r="I31" s="542"/>
    </row>
    <row r="32" spans="1:12" ht="13.5" customHeight="1">
      <c r="A32" s="350" t="s">
        <v>25</v>
      </c>
      <c r="B32" s="481"/>
      <c r="C32" s="29"/>
      <c r="D32" s="34"/>
      <c r="E32" s="34"/>
      <c r="F32" s="563" t="s">
        <v>13</v>
      </c>
      <c r="G32" s="564"/>
      <c r="H32" s="561"/>
      <c r="I32" s="562"/>
    </row>
    <row r="33" spans="1:20" ht="13.5" customHeight="1">
      <c r="A33" s="350" t="s">
        <v>293</v>
      </c>
      <c r="B33" s="481"/>
      <c r="C33" s="29"/>
      <c r="D33" s="34"/>
      <c r="E33" s="34"/>
      <c r="F33" s="565" t="s">
        <v>27</v>
      </c>
      <c r="G33" s="565"/>
      <c r="H33" s="566"/>
      <c r="I33" s="566"/>
    </row>
    <row r="35" spans="1:20">
      <c r="T35" s="345"/>
    </row>
    <row r="36" spans="1:20">
      <c r="T36" s="345"/>
    </row>
    <row r="39" spans="1:20">
      <c r="T39" s="345"/>
    </row>
    <row r="40" spans="1:20">
      <c r="T40" s="345"/>
    </row>
    <row r="41" spans="1:20">
      <c r="T41" s="345"/>
    </row>
    <row r="42" spans="1:20">
      <c r="T42" s="345"/>
    </row>
    <row r="43" spans="1:20">
      <c r="T43" s="345"/>
    </row>
    <row r="44" spans="1:20">
      <c r="T44" s="345"/>
    </row>
    <row r="45" spans="1:20">
      <c r="T45" s="345"/>
    </row>
    <row r="46" spans="1:20">
      <c r="T46" s="345"/>
    </row>
    <row r="47" spans="1:20">
      <c r="T47" s="345"/>
    </row>
    <row r="48" spans="1:20">
      <c r="T48" s="345"/>
    </row>
    <row r="49" spans="20:20">
      <c r="T49" s="345"/>
    </row>
    <row r="50" spans="20:20">
      <c r="T50" s="345"/>
    </row>
  </sheetData>
  <sheetProtection algorithmName="SHA-512" hashValue="gSpbPx9AuIYlC/tN05LEG7keHf6FVfH4glVEpJm8HqQe75GQYKoVCxipVOexH8faRuQP/9IGDF6HltwE3HvXhA==" saltValue="oSen+8sa/QXdE6f2KN/L4w==" spinCount="100000" sheet="1" objects="1" scenarios="1"/>
  <mergeCells count="41">
    <mergeCell ref="F21:H21"/>
    <mergeCell ref="F22:H22"/>
    <mergeCell ref="F23:H23"/>
    <mergeCell ref="F24:H24"/>
    <mergeCell ref="F12:H12"/>
    <mergeCell ref="F14:H14"/>
    <mergeCell ref="F31:I31"/>
    <mergeCell ref="H32:I32"/>
    <mergeCell ref="F32:G32"/>
    <mergeCell ref="F33:G33"/>
    <mergeCell ref="H33:I33"/>
    <mergeCell ref="A3:H3"/>
    <mergeCell ref="A1:I1"/>
    <mergeCell ref="A6:C6"/>
    <mergeCell ref="F6:I6"/>
    <mergeCell ref="B7:C7"/>
    <mergeCell ref="A4:H4"/>
    <mergeCell ref="F7:I7"/>
    <mergeCell ref="B9:C9"/>
    <mergeCell ref="B10:C10"/>
    <mergeCell ref="B11:C11"/>
    <mergeCell ref="F8:H8"/>
    <mergeCell ref="F10:I10"/>
    <mergeCell ref="F11:I11"/>
    <mergeCell ref="B8:C8"/>
    <mergeCell ref="J12:J14"/>
    <mergeCell ref="B16:C16"/>
    <mergeCell ref="B17:C17"/>
    <mergeCell ref="F13:H13"/>
    <mergeCell ref="A24:B24"/>
    <mergeCell ref="B18:C18"/>
    <mergeCell ref="B19:C19"/>
    <mergeCell ref="B20:C20"/>
    <mergeCell ref="B21:C21"/>
    <mergeCell ref="F17:I17"/>
    <mergeCell ref="B15:C15"/>
    <mergeCell ref="B14:C14"/>
    <mergeCell ref="A13:C13"/>
    <mergeCell ref="F18:H18"/>
    <mergeCell ref="F19:H19"/>
    <mergeCell ref="F20:H20"/>
  </mergeCells>
  <dataValidations count="6">
    <dataValidation type="list" allowBlank="1" showInputMessage="1" showErrorMessage="1" errorTitle="Error: Select from Drop Down" error="Please make a selection from the drop down." sqref="B31" xr:uid="{00000000-0002-0000-0100-000000000000}">
      <formula1>DropDown_CoveredParkingType</formula1>
    </dataValidation>
    <dataValidation type="list" allowBlank="1" showInputMessage="1" showErrorMessage="1" errorTitle="Error: Select from Drop Down" error="Please make a selection from the drop down." sqref="B27" xr:uid="{00000000-0002-0000-0100-000001000000}">
      <formula1>DropDown_BuildingType</formula1>
    </dataValidation>
    <dataValidation type="list" allowBlank="1" showInputMessage="1" showErrorMessage="1" errorTitle="Error: Select from Drop Down" error="Please make a selection from the drop down." sqref="F7:I7" xr:uid="{00000000-0002-0000-0100-000003000000}">
      <formula1>DropDown_ActivityType</formula1>
    </dataValidation>
    <dataValidation type="whole" allowBlank="1" showInputMessage="1" showErrorMessage="1" errorTitle="Error: Enter Whole Number" error="This field requires a numeric response that is a whole number." sqref="I12:I13" xr:uid="{00000000-0002-0000-0100-000004000000}">
      <formula1>0</formula1>
      <formula2>1000</formula2>
    </dataValidation>
    <dataValidation type="list" allowBlank="1" showInputMessage="1" showErrorMessage="1" errorTitle="Error: Select from Drop Down" error="Please make a selection from the drop down." sqref="F11:I11" xr:uid="{00000000-0002-0000-0100-000005000000}">
      <formula1>DropDown_YesNo</formula1>
    </dataValidation>
    <dataValidation type="decimal" allowBlank="1" showInputMessage="1" showErrorMessage="1" errorTitle="Error: Numeric Response Required" error="Please enter a numeric response." sqref="B32:B33 B29:B30 B28" xr:uid="{00000000-0002-0000-0100-000006000000}">
      <formula1>0</formula1>
      <formula2>1000000</formula2>
    </dataValidation>
  </dataValidations>
  <pageMargins left="0.7" right="0.7" top="0.75" bottom="0.75" header="0.3" footer="0.3"/>
  <pageSetup scale="57" orientation="portrait" r:id="rId1"/>
  <headerFooter>
    <oddHeader>&amp;R&amp;F</oddHeader>
    <oddFooter>&amp;LWHDP Workbook&amp;C&amp;A&amp;  - 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outlinePr showOutlineSymbols="0"/>
    <pageSetUpPr autoPageBreaks="0" fitToPage="1"/>
  </sheetPr>
  <dimension ref="A1:O45"/>
  <sheetViews>
    <sheetView showZeros="0" showOutlineSymbols="0" defaultGridColor="0" colorId="9" zoomScaleNormal="100" zoomScaleSheetLayoutView="100" workbookViewId="0">
      <pane ySplit="1" topLeftCell="A2" activePane="bottomLeft" state="frozen"/>
      <selection pane="bottomLeft" activeCell="C31" sqref="C31"/>
    </sheetView>
  </sheetViews>
  <sheetFormatPr defaultColWidth="9.140625" defaultRowHeight="12.75"/>
  <cols>
    <col min="1" max="1" width="11" style="26" customWidth="1"/>
    <col min="2" max="3" width="9.140625" style="26"/>
    <col min="4" max="4" width="9.28515625" style="26" bestFit="1" customWidth="1"/>
    <col min="5" max="5" width="9.28515625" style="26" customWidth="1"/>
    <col min="6" max="6" width="11.7109375" style="26" customWidth="1"/>
    <col min="7" max="7" width="12.42578125" style="26" customWidth="1"/>
    <col min="8" max="8" width="11.7109375" style="26" customWidth="1"/>
    <col min="9" max="9" width="8.7109375" style="26" customWidth="1"/>
    <col min="10" max="10" width="3.28515625" style="26" bestFit="1" customWidth="1"/>
    <col min="11" max="11" width="9.140625" style="26"/>
    <col min="12" max="12" width="14.7109375" style="26" bestFit="1" customWidth="1"/>
    <col min="13" max="13" width="3.7109375" style="26" customWidth="1"/>
    <col min="14" max="16384" width="9.140625" style="26"/>
  </cols>
  <sheetData>
    <row r="1" spans="1:15" ht="15.75">
      <c r="A1" s="574" t="s">
        <v>100</v>
      </c>
      <c r="B1" s="575"/>
      <c r="C1" s="575"/>
      <c r="D1" s="575"/>
      <c r="E1" s="575"/>
      <c r="F1" s="575"/>
      <c r="G1" s="575"/>
      <c r="H1" s="575"/>
      <c r="I1" s="352"/>
      <c r="J1" s="352"/>
      <c r="K1" s="352"/>
      <c r="L1" s="353"/>
      <c r="M1" s="354"/>
      <c r="N1" s="354"/>
      <c r="O1" s="354"/>
    </row>
    <row r="3" spans="1:15">
      <c r="A3" s="355"/>
      <c r="B3" s="355"/>
      <c r="C3" s="355"/>
      <c r="D3" s="355"/>
      <c r="E3" s="355"/>
      <c r="F3" s="355"/>
      <c r="G3" s="355"/>
      <c r="H3" s="355"/>
    </row>
    <row r="4" spans="1:15" ht="15.75">
      <c r="A4" s="540" t="s">
        <v>1</v>
      </c>
      <c r="B4" s="541"/>
      <c r="C4" s="541"/>
      <c r="D4" s="541"/>
      <c r="E4" s="541"/>
      <c r="F4" s="541"/>
      <c r="G4" s="541"/>
      <c r="H4" s="542"/>
      <c r="I4" s="356"/>
      <c r="J4" s="357"/>
      <c r="K4" s="34"/>
      <c r="L4" s="34"/>
    </row>
    <row r="5" spans="1:15" ht="51.75" customHeight="1">
      <c r="A5" s="335" t="s">
        <v>2</v>
      </c>
      <c r="B5" s="335" t="s">
        <v>3</v>
      </c>
      <c r="C5" s="335" t="s">
        <v>4</v>
      </c>
      <c r="D5" s="335" t="s">
        <v>104</v>
      </c>
      <c r="E5" s="335" t="s">
        <v>370</v>
      </c>
      <c r="F5" s="335" t="s">
        <v>347</v>
      </c>
      <c r="G5" s="335" t="s">
        <v>399</v>
      </c>
      <c r="H5" s="335" t="s">
        <v>6</v>
      </c>
      <c r="I5" s="358"/>
      <c r="J5" s="34"/>
      <c r="K5" s="359"/>
    </row>
    <row r="6" spans="1:15">
      <c r="A6" s="255"/>
      <c r="B6" s="255"/>
      <c r="C6" s="255"/>
      <c r="D6" s="254"/>
      <c r="E6" s="254"/>
      <c r="F6" s="256"/>
      <c r="G6" s="256"/>
      <c r="H6" s="360">
        <f>C6*E6*12</f>
        <v>0</v>
      </c>
      <c r="I6" s="361"/>
      <c r="J6" s="34"/>
      <c r="K6" s="362"/>
    </row>
    <row r="7" spans="1:15">
      <c r="A7" s="255"/>
      <c r="B7" s="255"/>
      <c r="C7" s="255"/>
      <c r="D7" s="254"/>
      <c r="E7" s="254"/>
      <c r="F7" s="256"/>
      <c r="G7" s="256"/>
      <c r="H7" s="360">
        <f t="shared" ref="H7:H26" si="0">C7*E7*12</f>
        <v>0</v>
      </c>
      <c r="I7" s="361"/>
      <c r="J7" s="34"/>
      <c r="K7" s="362"/>
    </row>
    <row r="8" spans="1:15">
      <c r="A8" s="255"/>
      <c r="B8" s="255"/>
      <c r="C8" s="255"/>
      <c r="D8" s="254"/>
      <c r="E8" s="254"/>
      <c r="F8" s="256"/>
      <c r="G8" s="256"/>
      <c r="H8" s="360">
        <f t="shared" si="0"/>
        <v>0</v>
      </c>
      <c r="I8" s="361"/>
      <c r="J8" s="34"/>
      <c r="K8" s="362"/>
    </row>
    <row r="9" spans="1:15">
      <c r="A9" s="255"/>
      <c r="B9" s="255"/>
      <c r="C9" s="255"/>
      <c r="D9" s="254"/>
      <c r="E9" s="254"/>
      <c r="F9" s="256"/>
      <c r="G9" s="256"/>
      <c r="H9" s="360">
        <f t="shared" si="0"/>
        <v>0</v>
      </c>
      <c r="I9" s="361"/>
      <c r="J9" s="34"/>
      <c r="K9" s="362"/>
    </row>
    <row r="10" spans="1:15">
      <c r="A10" s="255"/>
      <c r="B10" s="255"/>
      <c r="C10" s="255"/>
      <c r="D10" s="254"/>
      <c r="E10" s="254"/>
      <c r="F10" s="255"/>
      <c r="G10" s="255"/>
      <c r="H10" s="360">
        <f t="shared" si="0"/>
        <v>0</v>
      </c>
      <c r="I10" s="361"/>
      <c r="J10" s="34"/>
      <c r="K10" s="362"/>
    </row>
    <row r="11" spans="1:15">
      <c r="A11" s="255"/>
      <c r="B11" s="255"/>
      <c r="C11" s="255"/>
      <c r="D11" s="254"/>
      <c r="E11" s="254"/>
      <c r="F11" s="255"/>
      <c r="G11" s="255"/>
      <c r="H11" s="360">
        <f t="shared" si="0"/>
        <v>0</v>
      </c>
      <c r="I11" s="361"/>
      <c r="J11" s="34"/>
      <c r="K11" s="362"/>
    </row>
    <row r="12" spans="1:15">
      <c r="A12" s="255"/>
      <c r="B12" s="255"/>
      <c r="C12" s="255"/>
      <c r="D12" s="254"/>
      <c r="E12" s="254"/>
      <c r="F12" s="255"/>
      <c r="G12" s="255"/>
      <c r="H12" s="360">
        <f t="shared" si="0"/>
        <v>0</v>
      </c>
      <c r="I12" s="361"/>
      <c r="J12" s="34"/>
      <c r="K12" s="362"/>
    </row>
    <row r="13" spans="1:15">
      <c r="A13" s="255"/>
      <c r="B13" s="255"/>
      <c r="C13" s="255"/>
      <c r="D13" s="254"/>
      <c r="E13" s="254"/>
      <c r="F13" s="255"/>
      <c r="G13" s="255"/>
      <c r="H13" s="360">
        <f t="shared" si="0"/>
        <v>0</v>
      </c>
      <c r="I13" s="361"/>
      <c r="J13" s="34"/>
      <c r="K13" s="362"/>
    </row>
    <row r="14" spans="1:15">
      <c r="A14" s="255"/>
      <c r="B14" s="255"/>
      <c r="C14" s="255"/>
      <c r="D14" s="254"/>
      <c r="E14" s="254"/>
      <c r="F14" s="255"/>
      <c r="G14" s="255"/>
      <c r="H14" s="360">
        <f t="shared" si="0"/>
        <v>0</v>
      </c>
      <c r="I14" s="361"/>
      <c r="J14" s="34"/>
      <c r="K14" s="362"/>
    </row>
    <row r="15" spans="1:15">
      <c r="A15" s="255"/>
      <c r="B15" s="255"/>
      <c r="C15" s="255"/>
      <c r="D15" s="254"/>
      <c r="E15" s="254"/>
      <c r="F15" s="255"/>
      <c r="G15" s="255"/>
      <c r="H15" s="360">
        <f t="shared" si="0"/>
        <v>0</v>
      </c>
      <c r="I15" s="361"/>
      <c r="J15" s="34"/>
      <c r="K15" s="362"/>
    </row>
    <row r="16" spans="1:15">
      <c r="A16" s="255"/>
      <c r="B16" s="255"/>
      <c r="C16" s="255"/>
      <c r="D16" s="254"/>
      <c r="E16" s="254"/>
      <c r="F16" s="255"/>
      <c r="G16" s="255"/>
      <c r="H16" s="360">
        <f t="shared" si="0"/>
        <v>0</v>
      </c>
      <c r="I16" s="361"/>
      <c r="J16" s="34"/>
      <c r="K16" s="362"/>
    </row>
    <row r="17" spans="1:15">
      <c r="A17" s="255"/>
      <c r="B17" s="255"/>
      <c r="C17" s="255"/>
      <c r="D17" s="254"/>
      <c r="E17" s="254"/>
      <c r="F17" s="255"/>
      <c r="G17" s="255"/>
      <c r="H17" s="360">
        <f t="shared" si="0"/>
        <v>0</v>
      </c>
      <c r="I17" s="361"/>
      <c r="J17" s="34"/>
      <c r="K17" s="362"/>
    </row>
    <row r="18" spans="1:15">
      <c r="A18" s="255"/>
      <c r="B18" s="255"/>
      <c r="C18" s="255"/>
      <c r="D18" s="254"/>
      <c r="E18" s="254"/>
      <c r="F18" s="255"/>
      <c r="G18" s="255"/>
      <c r="H18" s="360">
        <f t="shared" si="0"/>
        <v>0</v>
      </c>
      <c r="I18" s="361"/>
      <c r="J18" s="34"/>
      <c r="K18" s="362"/>
    </row>
    <row r="19" spans="1:15">
      <c r="A19" s="255"/>
      <c r="B19" s="255"/>
      <c r="C19" s="255"/>
      <c r="D19" s="254"/>
      <c r="E19" s="254"/>
      <c r="F19" s="255"/>
      <c r="G19" s="255"/>
      <c r="H19" s="360">
        <f t="shared" si="0"/>
        <v>0</v>
      </c>
      <c r="I19" s="361"/>
      <c r="J19" s="34"/>
      <c r="K19" s="362"/>
    </row>
    <row r="20" spans="1:15">
      <c r="A20" s="255"/>
      <c r="B20" s="255"/>
      <c r="C20" s="255"/>
      <c r="D20" s="254"/>
      <c r="E20" s="254"/>
      <c r="F20" s="255"/>
      <c r="G20" s="255"/>
      <c r="H20" s="360">
        <f t="shared" si="0"/>
        <v>0</v>
      </c>
      <c r="I20" s="361"/>
      <c r="J20" s="34"/>
      <c r="K20" s="362"/>
    </row>
    <row r="21" spans="1:15">
      <c r="A21" s="255"/>
      <c r="B21" s="255"/>
      <c r="C21" s="255"/>
      <c r="D21" s="254"/>
      <c r="E21" s="254"/>
      <c r="F21" s="255"/>
      <c r="G21" s="255"/>
      <c r="H21" s="360">
        <f t="shared" si="0"/>
        <v>0</v>
      </c>
      <c r="I21" s="361"/>
      <c r="J21" s="34"/>
      <c r="K21" s="362"/>
    </row>
    <row r="22" spans="1:15">
      <c r="A22" s="255"/>
      <c r="B22" s="255"/>
      <c r="C22" s="255"/>
      <c r="D22" s="254"/>
      <c r="E22" s="254"/>
      <c r="F22" s="255"/>
      <c r="G22" s="255"/>
      <c r="H22" s="360">
        <f t="shared" si="0"/>
        <v>0</v>
      </c>
      <c r="I22" s="361"/>
      <c r="J22" s="34"/>
      <c r="K22" s="362"/>
    </row>
    <row r="23" spans="1:15">
      <c r="A23" s="255"/>
      <c r="B23" s="255"/>
      <c r="C23" s="255"/>
      <c r="D23" s="254"/>
      <c r="E23" s="254"/>
      <c r="F23" s="255"/>
      <c r="G23" s="255"/>
      <c r="H23" s="360">
        <f t="shared" si="0"/>
        <v>0</v>
      </c>
      <c r="I23" s="361"/>
      <c r="J23" s="34"/>
      <c r="K23" s="362"/>
    </row>
    <row r="24" spans="1:15">
      <c r="A24" s="255"/>
      <c r="B24" s="255"/>
      <c r="C24" s="255"/>
      <c r="D24" s="254"/>
      <c r="E24" s="254"/>
      <c r="F24" s="255"/>
      <c r="G24" s="255"/>
      <c r="H24" s="360">
        <f t="shared" si="0"/>
        <v>0</v>
      </c>
      <c r="I24" s="361"/>
      <c r="J24" s="34"/>
      <c r="K24" s="362"/>
    </row>
    <row r="25" spans="1:15">
      <c r="A25" s="255"/>
      <c r="B25" s="255"/>
      <c r="C25" s="255"/>
      <c r="D25" s="254"/>
      <c r="E25" s="254"/>
      <c r="F25" s="255"/>
      <c r="G25" s="255"/>
      <c r="H25" s="360">
        <f t="shared" si="0"/>
        <v>0</v>
      </c>
      <c r="I25" s="361"/>
      <c r="J25" s="34"/>
      <c r="K25" s="362"/>
    </row>
    <row r="26" spans="1:15">
      <c r="A26" s="255"/>
      <c r="B26" s="255"/>
      <c r="C26" s="255"/>
      <c r="D26" s="254"/>
      <c r="E26" s="254"/>
      <c r="F26" s="255"/>
      <c r="G26" s="255"/>
      <c r="H26" s="360">
        <f t="shared" si="0"/>
        <v>0</v>
      </c>
      <c r="I26" s="361"/>
      <c r="J26" s="34"/>
      <c r="K26" s="362"/>
    </row>
    <row r="27" spans="1:15">
      <c r="A27" s="25"/>
      <c r="B27" s="25"/>
      <c r="C27" s="25"/>
      <c r="D27" s="25"/>
      <c r="E27" s="25"/>
      <c r="F27" s="25"/>
      <c r="G27" s="25"/>
      <c r="H27" s="363"/>
      <c r="I27" s="29"/>
    </row>
    <row r="28" spans="1:15" ht="15.75">
      <c r="A28" s="569" t="s">
        <v>150</v>
      </c>
      <c r="B28" s="570"/>
      <c r="C28" s="571"/>
      <c r="E28" s="572" t="s">
        <v>147</v>
      </c>
      <c r="F28" s="572"/>
      <c r="G28" s="572"/>
      <c r="H28" s="364"/>
      <c r="I28" s="25"/>
      <c r="N28" s="365"/>
      <c r="O28" s="366"/>
    </row>
    <row r="29" spans="1:15" ht="12.75" customHeight="1">
      <c r="A29" s="367" t="s">
        <v>151</v>
      </c>
      <c r="B29" s="368" t="s">
        <v>4</v>
      </c>
      <c r="C29" s="368" t="s">
        <v>149</v>
      </c>
      <c r="D29" s="24"/>
      <c r="E29" s="573" t="s">
        <v>148</v>
      </c>
      <c r="F29" s="573"/>
      <c r="G29" s="369">
        <f>IFERROR(G30/12/UnitMix_Summary_UnitCount_Total,0)</f>
        <v>0</v>
      </c>
      <c r="H29" s="370"/>
      <c r="N29" s="365"/>
      <c r="O29" s="366"/>
    </row>
    <row r="30" spans="1:15" ht="25.5" customHeight="1">
      <c r="A30" s="371" t="s">
        <v>152</v>
      </c>
      <c r="B30" s="371">
        <f>SUMIF($A$6:$A$26,"Studio",C$6:$C$26)</f>
        <v>0</v>
      </c>
      <c r="C30" s="372">
        <f t="shared" ref="C30:C35" si="1">IFERROR(B30/UnitMix_Summary_UnitCount_Total,0)</f>
        <v>0</v>
      </c>
      <c r="D30" s="24"/>
      <c r="E30" s="573" t="s">
        <v>8</v>
      </c>
      <c r="F30" s="573"/>
      <c r="G30" s="373">
        <f>SUM(H6:H26)</f>
        <v>0</v>
      </c>
      <c r="H30" s="374"/>
    </row>
    <row r="31" spans="1:15" ht="12.75" customHeight="1">
      <c r="A31" s="371" t="s">
        <v>153</v>
      </c>
      <c r="B31" s="371">
        <f>SUMIF($A$6:$A$26,1,C$6:$C$26)</f>
        <v>0</v>
      </c>
      <c r="C31" s="372">
        <f t="shared" si="1"/>
        <v>0</v>
      </c>
      <c r="D31" s="29"/>
      <c r="E31" s="375"/>
      <c r="F31" s="25"/>
      <c r="G31" s="376"/>
      <c r="O31" s="377"/>
    </row>
    <row r="32" spans="1:15">
      <c r="A32" s="371" t="s">
        <v>156</v>
      </c>
      <c r="B32" s="371">
        <f>SUMIF($A$6:$A$26,2,C$6:$C$26)</f>
        <v>0</v>
      </c>
      <c r="C32" s="372">
        <f t="shared" si="1"/>
        <v>0</v>
      </c>
      <c r="D32" s="29"/>
      <c r="E32" s="378"/>
      <c r="G32" s="379"/>
      <c r="O32" s="377"/>
    </row>
    <row r="33" spans="1:8">
      <c r="A33" s="371" t="s">
        <v>157</v>
      </c>
      <c r="B33" s="371">
        <f>SUMIF($A$6:$A$26,3,C$6:$C$26)</f>
        <v>0</v>
      </c>
      <c r="C33" s="372">
        <f t="shared" si="1"/>
        <v>0</v>
      </c>
      <c r="D33" s="29"/>
      <c r="E33" s="378"/>
      <c r="G33" s="379"/>
    </row>
    <row r="34" spans="1:8">
      <c r="A34" s="371" t="s">
        <v>154</v>
      </c>
      <c r="B34" s="371">
        <f>SUMIF($A$6:$A$26,4,C$6:$C$26)</f>
        <v>0</v>
      </c>
      <c r="C34" s="372">
        <f t="shared" si="1"/>
        <v>0</v>
      </c>
      <c r="D34" s="29"/>
      <c r="E34" s="378"/>
      <c r="G34" s="379"/>
    </row>
    <row r="35" spans="1:8">
      <c r="A35" s="371" t="s">
        <v>155</v>
      </c>
      <c r="B35" s="371">
        <f>SUMIF($A$6:$A$26,5,C$6:$C$26)</f>
        <v>0</v>
      </c>
      <c r="C35" s="372">
        <f t="shared" si="1"/>
        <v>0</v>
      </c>
      <c r="D35" s="29"/>
      <c r="E35" s="380"/>
      <c r="G35" s="379"/>
    </row>
    <row r="36" spans="1:8">
      <c r="A36" s="381" t="s">
        <v>7</v>
      </c>
      <c r="B36" s="381">
        <f>SUM(B30:B35)</f>
        <v>0</v>
      </c>
      <c r="C36" s="382">
        <f>SUM(C30:C35)</f>
        <v>0</v>
      </c>
      <c r="D36" s="29"/>
      <c r="E36" s="383"/>
      <c r="F36" s="384"/>
      <c r="G36" s="385"/>
      <c r="H36" s="384"/>
    </row>
    <row r="37" spans="1:8">
      <c r="A37" s="25"/>
      <c r="B37" s="25"/>
      <c r="C37" s="25"/>
    </row>
    <row r="38" spans="1:8" ht="15.75">
      <c r="A38" s="364"/>
      <c r="B38" s="364"/>
      <c r="C38" s="364"/>
      <c r="D38" s="364"/>
    </row>
    <row r="39" spans="1:8">
      <c r="A39" s="386"/>
      <c r="B39" s="386"/>
      <c r="C39" s="36"/>
      <c r="D39" s="36"/>
    </row>
    <row r="40" spans="1:8">
      <c r="A40" s="387"/>
      <c r="B40" s="387"/>
      <c r="C40" s="388"/>
      <c r="D40" s="389"/>
    </row>
    <row r="41" spans="1:8">
      <c r="A41" s="387"/>
      <c r="B41" s="387"/>
      <c r="C41" s="388"/>
      <c r="D41" s="389"/>
    </row>
    <row r="42" spans="1:8">
      <c r="A42" s="387"/>
      <c r="B42" s="387"/>
      <c r="C42" s="388"/>
      <c r="D42" s="389"/>
    </row>
    <row r="43" spans="1:8">
      <c r="A43" s="387"/>
      <c r="B43" s="387"/>
      <c r="C43" s="388"/>
      <c r="D43" s="389"/>
    </row>
    <row r="44" spans="1:8">
      <c r="A44" s="387"/>
      <c r="B44" s="387"/>
      <c r="C44" s="388"/>
      <c r="D44" s="389"/>
    </row>
    <row r="45" spans="1:8">
      <c r="A45" s="387"/>
      <c r="B45" s="387"/>
      <c r="C45" s="390"/>
      <c r="D45" s="389"/>
    </row>
  </sheetData>
  <sheetProtection algorithmName="SHA-512" hashValue="WRUx54s+1UvNG1a2jJHGlSEGOGmShrSPYitxdRX3sz3w8y2qao3bZjBZf87Tb5YWSFQq5VL5cEq4MjC8SKi+/Q==" saltValue="5/Ln5zzgrT8zRglcyj5BgQ==" spinCount="100000" sheet="1" formatCells="0"/>
  <mergeCells count="6">
    <mergeCell ref="A28:C28"/>
    <mergeCell ref="E28:G28"/>
    <mergeCell ref="E29:F29"/>
    <mergeCell ref="E30:F30"/>
    <mergeCell ref="A1:H1"/>
    <mergeCell ref="A4:H4"/>
  </mergeCells>
  <dataValidations count="2">
    <dataValidation type="whole" allowBlank="1" showInputMessage="1" showErrorMessage="1" errorTitle="Error: Whole Number Required" error="This field requires a numeric response that is a whole number." sqref="B6:G26" xr:uid="{00000000-0002-0000-0200-000000000000}">
      <formula1>0</formula1>
      <formula2>100000</formula2>
    </dataValidation>
    <dataValidation type="list" allowBlank="1" showInputMessage="1" showErrorMessage="1" errorTitle="Error: Select from drop down" error="Please select a valid response from the drop down." sqref="A6:A26" xr:uid="{00000000-0002-0000-0200-000001000000}">
      <formula1>DropDown_UnitMixBR</formula1>
    </dataValidation>
  </dataValidations>
  <pageMargins left="0.7" right="0.7" top="0.75" bottom="0.75" header="0.3" footer="0.3"/>
  <pageSetup fitToHeight="0" orientation="portrait" r:id="rId1"/>
  <headerFooter>
    <oddHeader>&amp;R&amp;F</oddHeader>
    <oddFooter>&amp;LWHDP Workbook&amp;C&amp;A&amp;  - 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Q86"/>
  <sheetViews>
    <sheetView showGridLines="0" showZeros="0" defaultGridColor="0" colorId="9" zoomScaleNormal="100" zoomScaleSheetLayoutView="100" workbookViewId="0">
      <pane ySplit="2" topLeftCell="A3" activePane="bottomLeft" state="frozen"/>
      <selection pane="bottomLeft" activeCell="K69" sqref="K69"/>
    </sheetView>
  </sheetViews>
  <sheetFormatPr defaultColWidth="9.140625" defaultRowHeight="12.75"/>
  <cols>
    <col min="1" max="1" width="3.85546875" style="26" customWidth="1"/>
    <col min="2" max="4" width="9.140625" style="26"/>
    <col min="5" max="5" width="10.7109375" style="26" bestFit="1" customWidth="1"/>
    <col min="6" max="8" width="9.140625" style="26"/>
    <col min="9" max="9" width="3.7109375" style="26" customWidth="1"/>
    <col min="10" max="10" width="11.7109375" style="26" customWidth="1"/>
    <col min="11" max="11" width="10.42578125" style="26" customWidth="1"/>
    <col min="12" max="12" width="11.140625" style="26" hidden="1" customWidth="1"/>
    <col min="13" max="14" width="9.140625" style="26"/>
    <col min="15" max="15" width="18.5703125" style="26" customWidth="1"/>
    <col min="16" max="16384" width="9.140625" style="26"/>
  </cols>
  <sheetData>
    <row r="1" spans="1:17" ht="12.75" customHeight="1">
      <c r="A1" s="38"/>
      <c r="B1" s="594" t="s">
        <v>101</v>
      </c>
      <c r="C1" s="595"/>
      <c r="D1" s="595"/>
      <c r="E1" s="595"/>
      <c r="F1" s="595"/>
      <c r="G1" s="595"/>
      <c r="H1" s="595"/>
      <c r="I1" s="595"/>
      <c r="J1" s="595"/>
      <c r="K1" s="595"/>
      <c r="L1" s="595"/>
      <c r="M1" s="595"/>
      <c r="N1" s="595"/>
      <c r="O1" s="595"/>
    </row>
    <row r="2" spans="1:17" ht="12.75" customHeight="1">
      <c r="A2" s="38"/>
      <c r="B2" s="595"/>
      <c r="C2" s="595"/>
      <c r="D2" s="595"/>
      <c r="E2" s="595"/>
      <c r="F2" s="595"/>
      <c r="G2" s="595"/>
      <c r="H2" s="595"/>
      <c r="I2" s="595"/>
      <c r="J2" s="595"/>
      <c r="K2" s="595"/>
      <c r="L2" s="595"/>
      <c r="M2" s="595"/>
      <c r="N2" s="595"/>
      <c r="O2" s="595"/>
    </row>
    <row r="3" spans="1:17">
      <c r="A3" s="39"/>
      <c r="B3" s="265"/>
      <c r="C3" s="265"/>
      <c r="D3" s="265"/>
      <c r="E3" s="265"/>
      <c r="F3" s="265"/>
      <c r="G3" s="265"/>
      <c r="H3" s="265"/>
      <c r="I3" s="265"/>
      <c r="J3" s="265"/>
      <c r="K3" s="265"/>
      <c r="L3" s="265"/>
      <c r="M3" s="265"/>
      <c r="N3" s="265"/>
      <c r="O3" s="265"/>
    </row>
    <row r="4" spans="1:17" ht="15.75">
      <c r="A4" s="264"/>
      <c r="B4" s="606" t="s">
        <v>30</v>
      </c>
      <c r="C4" s="606"/>
      <c r="D4" s="606"/>
      <c r="E4" s="606"/>
      <c r="F4" s="606"/>
      <c r="G4" s="606"/>
      <c r="H4" s="606"/>
      <c r="I4" s="606"/>
      <c r="J4" s="266" t="s">
        <v>7</v>
      </c>
      <c r="K4" s="266" t="s">
        <v>31</v>
      </c>
      <c r="L4" s="266" t="s">
        <v>32</v>
      </c>
      <c r="M4" s="586" t="s">
        <v>33</v>
      </c>
      <c r="N4" s="587"/>
      <c r="O4" s="587"/>
      <c r="P4" s="29"/>
    </row>
    <row r="5" spans="1:17">
      <c r="A5" s="264"/>
      <c r="B5" s="603" t="s">
        <v>34</v>
      </c>
      <c r="C5" s="604"/>
      <c r="D5" s="604"/>
      <c r="E5" s="604"/>
      <c r="F5" s="604"/>
      <c r="G5" s="604"/>
      <c r="H5" s="604"/>
      <c r="I5" s="604"/>
      <c r="J5" s="604"/>
      <c r="K5" s="604"/>
      <c r="L5" s="604"/>
      <c r="M5" s="604"/>
      <c r="N5" s="604"/>
      <c r="O5" s="605"/>
      <c r="P5" s="29"/>
    </row>
    <row r="6" spans="1:17">
      <c r="A6" s="264"/>
      <c r="B6" s="600" t="s">
        <v>35</v>
      </c>
      <c r="C6" s="601"/>
      <c r="D6" s="601"/>
      <c r="E6" s="601"/>
      <c r="F6" s="601"/>
      <c r="G6" s="601"/>
      <c r="H6" s="601"/>
      <c r="I6" s="602"/>
      <c r="J6" s="267">
        <f>'Unit Mix'!G30</f>
        <v>0</v>
      </c>
      <c r="K6" s="267">
        <f t="shared" ref="K6:K28" si="0">IFERROR(J6/UnitMix_Summary_UnitCount_Total,0)</f>
        <v>0</v>
      </c>
      <c r="L6" s="267" t="e">
        <f>J6/'Unit Mix'!#REF!</f>
        <v>#REF!</v>
      </c>
      <c r="M6" s="598"/>
      <c r="N6" s="599"/>
      <c r="O6" s="599"/>
      <c r="P6" s="29"/>
    </row>
    <row r="7" spans="1:17">
      <c r="A7" s="264"/>
      <c r="B7" s="588" t="s">
        <v>36</v>
      </c>
      <c r="C7" s="589"/>
      <c r="D7" s="589"/>
      <c r="E7" s="589"/>
      <c r="F7" s="589"/>
      <c r="G7" s="589"/>
      <c r="H7" s="589"/>
      <c r="I7" s="590"/>
      <c r="J7" s="267"/>
      <c r="K7" s="267">
        <f t="shared" si="0"/>
        <v>0</v>
      </c>
      <c r="L7" s="267" t="e">
        <f>J7/'Unit Mix'!#REF!</f>
        <v>#REF!</v>
      </c>
      <c r="M7" s="598"/>
      <c r="N7" s="599"/>
      <c r="O7" s="599"/>
      <c r="P7" s="29"/>
    </row>
    <row r="8" spans="1:17">
      <c r="A8" s="264"/>
      <c r="B8" s="320"/>
      <c r="C8" s="320" t="s">
        <v>37</v>
      </c>
      <c r="D8" s="320"/>
      <c r="E8" s="320" t="s">
        <v>38</v>
      </c>
      <c r="F8" s="268">
        <f>'Project Description'!B32</f>
        <v>0</v>
      </c>
      <c r="G8" s="321" t="s">
        <v>39</v>
      </c>
      <c r="H8" s="269"/>
      <c r="I8" s="270"/>
      <c r="J8" s="267">
        <f>F8*H8*12</f>
        <v>0</v>
      </c>
      <c r="K8" s="267">
        <f t="shared" si="0"/>
        <v>0</v>
      </c>
      <c r="L8" s="267" t="e">
        <f>J8/'Unit Mix'!#REF!</f>
        <v>#REF!</v>
      </c>
      <c r="M8" s="598"/>
      <c r="N8" s="599"/>
      <c r="O8" s="599"/>
      <c r="P8" s="29"/>
    </row>
    <row r="9" spans="1:17">
      <c r="A9" s="264"/>
      <c r="B9" s="320"/>
      <c r="C9" s="320" t="s">
        <v>40</v>
      </c>
      <c r="D9" s="320"/>
      <c r="E9" s="320" t="s">
        <v>38</v>
      </c>
      <c r="F9" s="268">
        <f>'Project Description'!B33</f>
        <v>0</v>
      </c>
      <c r="G9" s="321" t="s">
        <v>39</v>
      </c>
      <c r="H9" s="269"/>
      <c r="I9" s="270"/>
      <c r="J9" s="267">
        <f>F9*H9*12</f>
        <v>0</v>
      </c>
      <c r="K9" s="267">
        <f t="shared" si="0"/>
        <v>0</v>
      </c>
      <c r="L9" s="267" t="e">
        <f>J9/'Unit Mix'!#REF!</f>
        <v>#REF!</v>
      </c>
      <c r="M9" s="598"/>
      <c r="N9" s="599"/>
      <c r="O9" s="599"/>
      <c r="P9" s="29"/>
    </row>
    <row r="10" spans="1:17">
      <c r="A10" s="264"/>
      <c r="B10" s="320" t="s">
        <v>41</v>
      </c>
      <c r="C10" s="320"/>
      <c r="D10" s="320"/>
      <c r="E10" s="578"/>
      <c r="F10" s="578"/>
      <c r="G10" s="578"/>
      <c r="H10" s="578"/>
      <c r="I10" s="270"/>
      <c r="J10" s="269"/>
      <c r="K10" s="267">
        <f t="shared" si="0"/>
        <v>0</v>
      </c>
      <c r="L10" s="267" t="e">
        <f>J10/'Unit Mix'!#REF!</f>
        <v>#REF!</v>
      </c>
      <c r="M10" s="598"/>
      <c r="N10" s="599"/>
      <c r="O10" s="599"/>
      <c r="P10" s="29"/>
    </row>
    <row r="11" spans="1:17">
      <c r="A11" s="264"/>
      <c r="B11" s="579" t="s">
        <v>42</v>
      </c>
      <c r="C11" s="580"/>
      <c r="D11" s="580"/>
      <c r="E11" s="580"/>
      <c r="F11" s="580"/>
      <c r="G11" s="580"/>
      <c r="H11" s="580"/>
      <c r="I11" s="581"/>
      <c r="J11" s="271">
        <f>SUM(J6:J10)</f>
        <v>0</v>
      </c>
      <c r="K11" s="267">
        <f t="shared" si="0"/>
        <v>0</v>
      </c>
      <c r="L11" s="271" t="e">
        <f>SUM(L6:L10)</f>
        <v>#REF!</v>
      </c>
      <c r="M11" s="598"/>
      <c r="N11" s="598"/>
      <c r="O11" s="598"/>
      <c r="P11" s="29"/>
      <c r="Q11" s="377"/>
    </row>
    <row r="12" spans="1:17">
      <c r="A12" s="264"/>
      <c r="B12" s="391" t="s">
        <v>287</v>
      </c>
      <c r="C12" s="392"/>
      <c r="D12" s="392"/>
      <c r="E12" s="392"/>
      <c r="F12" s="392"/>
      <c r="G12" s="392"/>
      <c r="H12" s="392"/>
      <c r="I12" s="392"/>
      <c r="J12" s="392"/>
      <c r="K12" s="392">
        <f t="shared" si="0"/>
        <v>0</v>
      </c>
      <c r="L12" s="392"/>
      <c r="M12" s="392"/>
      <c r="N12" s="392"/>
      <c r="O12" s="393"/>
      <c r="P12" s="29"/>
    </row>
    <row r="13" spans="1:17">
      <c r="A13" s="264"/>
      <c r="B13" s="588" t="s">
        <v>43</v>
      </c>
      <c r="C13" s="589"/>
      <c r="D13" s="589"/>
      <c r="E13" s="589"/>
      <c r="F13" s="589"/>
      <c r="G13" s="589"/>
      <c r="H13" s="589"/>
      <c r="I13" s="590"/>
      <c r="J13" s="269"/>
      <c r="K13" s="274">
        <f t="shared" si="0"/>
        <v>0</v>
      </c>
      <c r="L13" s="267" t="e">
        <f>J13/'Unit Mix'!#REF!</f>
        <v>#REF!</v>
      </c>
      <c r="M13" s="598"/>
      <c r="N13" s="599"/>
      <c r="O13" s="599"/>
      <c r="P13" s="29"/>
    </row>
    <row r="14" spans="1:17">
      <c r="A14" s="264"/>
      <c r="B14" s="588" t="s">
        <v>44</v>
      </c>
      <c r="C14" s="589"/>
      <c r="D14" s="589"/>
      <c r="E14" s="589"/>
      <c r="F14" s="589"/>
      <c r="G14" s="589"/>
      <c r="H14" s="589"/>
      <c r="I14" s="590"/>
      <c r="J14" s="269"/>
      <c r="K14" s="274">
        <f t="shared" si="0"/>
        <v>0</v>
      </c>
      <c r="L14" s="267" t="e">
        <f>J14/'Unit Mix'!#REF!</f>
        <v>#REF!</v>
      </c>
      <c r="M14" s="585"/>
      <c r="N14" s="585"/>
      <c r="O14" s="585"/>
      <c r="P14" s="29"/>
    </row>
    <row r="15" spans="1:17">
      <c r="A15" s="264"/>
      <c r="B15" s="607" t="s">
        <v>45</v>
      </c>
      <c r="C15" s="607"/>
      <c r="D15" s="597"/>
      <c r="E15" s="597"/>
      <c r="F15" s="597"/>
      <c r="G15" s="597"/>
      <c r="H15" s="597"/>
      <c r="I15" s="288"/>
      <c r="J15" s="269"/>
      <c r="K15" s="274">
        <f t="shared" si="0"/>
        <v>0</v>
      </c>
      <c r="L15" s="267" t="e">
        <f>J15/'Unit Mix'!#REF!</f>
        <v>#REF!</v>
      </c>
      <c r="M15" s="585"/>
      <c r="N15" s="585"/>
      <c r="O15" s="585"/>
      <c r="P15" s="29"/>
    </row>
    <row r="16" spans="1:17">
      <c r="A16" s="264"/>
      <c r="B16" s="607" t="s">
        <v>46</v>
      </c>
      <c r="C16" s="607"/>
      <c r="D16" s="597"/>
      <c r="E16" s="597"/>
      <c r="F16" s="597"/>
      <c r="G16" s="597"/>
      <c r="H16" s="597"/>
      <c r="I16" s="289"/>
      <c r="J16" s="269"/>
      <c r="K16" s="274">
        <f t="shared" si="0"/>
        <v>0</v>
      </c>
      <c r="L16" s="267" t="e">
        <f>J16/'Unit Mix'!#REF!</f>
        <v>#REF!</v>
      </c>
      <c r="M16" s="585"/>
      <c r="N16" s="585"/>
      <c r="O16" s="585"/>
      <c r="P16" s="29"/>
    </row>
    <row r="17" spans="1:16">
      <c r="A17" s="264"/>
      <c r="B17" s="588" t="s">
        <v>47</v>
      </c>
      <c r="C17" s="589"/>
      <c r="D17" s="589"/>
      <c r="E17" s="589"/>
      <c r="F17" s="589"/>
      <c r="G17" s="589"/>
      <c r="H17" s="589"/>
      <c r="I17" s="590"/>
      <c r="J17" s="269"/>
      <c r="K17" s="274">
        <f t="shared" si="0"/>
        <v>0</v>
      </c>
      <c r="L17" s="267" t="e">
        <f>J17/'Unit Mix'!#REF!</f>
        <v>#REF!</v>
      </c>
      <c r="M17" s="585"/>
      <c r="N17" s="585"/>
      <c r="O17" s="585"/>
      <c r="P17" s="29"/>
    </row>
    <row r="18" spans="1:16">
      <c r="A18" s="264"/>
      <c r="B18" s="588" t="s">
        <v>48</v>
      </c>
      <c r="C18" s="589"/>
      <c r="D18" s="589"/>
      <c r="E18" s="589"/>
      <c r="F18" s="589"/>
      <c r="G18" s="589"/>
      <c r="H18" s="589"/>
      <c r="I18" s="590"/>
      <c r="J18" s="269"/>
      <c r="K18" s="274">
        <f t="shared" si="0"/>
        <v>0</v>
      </c>
      <c r="L18" s="267" t="e">
        <f>J18/'Unit Mix'!#REF!</f>
        <v>#REF!</v>
      </c>
      <c r="M18" s="585"/>
      <c r="N18" s="585"/>
      <c r="O18" s="585"/>
      <c r="P18" s="29"/>
    </row>
    <row r="19" spans="1:16">
      <c r="A19" s="264"/>
      <c r="B19" s="579" t="s">
        <v>49</v>
      </c>
      <c r="C19" s="580"/>
      <c r="D19" s="580"/>
      <c r="E19" s="580"/>
      <c r="F19" s="580"/>
      <c r="G19" s="580"/>
      <c r="H19" s="580"/>
      <c r="I19" s="581"/>
      <c r="J19" s="271">
        <f>SUM(J13:J18)</f>
        <v>0</v>
      </c>
      <c r="K19" s="271">
        <f t="shared" si="0"/>
        <v>0</v>
      </c>
      <c r="L19" s="271" t="e">
        <f>SUM(L13:L18)</f>
        <v>#REF!</v>
      </c>
      <c r="M19" s="585"/>
      <c r="N19" s="585"/>
      <c r="O19" s="585"/>
      <c r="P19" s="29"/>
    </row>
    <row r="20" spans="1:16">
      <c r="A20" s="264"/>
      <c r="B20" s="391" t="s">
        <v>50</v>
      </c>
      <c r="C20" s="392"/>
      <c r="D20" s="392"/>
      <c r="E20" s="392"/>
      <c r="F20" s="392"/>
      <c r="G20" s="392"/>
      <c r="H20" s="392"/>
      <c r="I20" s="392"/>
      <c r="J20" s="392"/>
      <c r="K20" s="392">
        <f t="shared" si="0"/>
        <v>0</v>
      </c>
      <c r="L20" s="392"/>
      <c r="M20" s="392"/>
      <c r="N20" s="392"/>
      <c r="O20" s="393"/>
      <c r="P20" s="29"/>
    </row>
    <row r="21" spans="1:16">
      <c r="A21" s="264"/>
      <c r="B21" s="596" t="s">
        <v>51</v>
      </c>
      <c r="C21" s="596"/>
      <c r="D21" s="596"/>
      <c r="E21" s="596"/>
      <c r="F21" s="577" t="s">
        <v>52</v>
      </c>
      <c r="G21" s="577"/>
      <c r="H21" s="273">
        <v>7.0000000000000007E-2</v>
      </c>
      <c r="I21" s="270"/>
      <c r="J21" s="274">
        <f>ROUND((J6+J19)*H21,)</f>
        <v>0</v>
      </c>
      <c r="K21" s="274">
        <f t="shared" si="0"/>
        <v>0</v>
      </c>
      <c r="L21" s="267" t="e">
        <f>J21/'Unit Mix'!#REF!</f>
        <v>#REF!</v>
      </c>
      <c r="M21" s="585"/>
      <c r="N21" s="585"/>
      <c r="O21" s="585"/>
      <c r="P21" s="29"/>
    </row>
    <row r="22" spans="1:16">
      <c r="A22" s="264"/>
      <c r="B22" s="596" t="s">
        <v>53</v>
      </c>
      <c r="C22" s="596"/>
      <c r="D22" s="596"/>
      <c r="E22" s="596"/>
      <c r="F22" s="577" t="s">
        <v>52</v>
      </c>
      <c r="G22" s="577"/>
      <c r="H22" s="273"/>
      <c r="I22" s="270"/>
      <c r="J22" s="274">
        <f>ROUND((J8+J9)*H22,)</f>
        <v>0</v>
      </c>
      <c r="K22" s="274">
        <f t="shared" si="0"/>
        <v>0</v>
      </c>
      <c r="L22" s="267" t="e">
        <f>J22/'Unit Mix'!#REF!</f>
        <v>#REF!</v>
      </c>
      <c r="M22" s="585"/>
      <c r="N22" s="585"/>
      <c r="O22" s="585"/>
      <c r="P22" s="29"/>
    </row>
    <row r="23" spans="1:16">
      <c r="A23" s="264"/>
      <c r="B23" s="596" t="s">
        <v>54</v>
      </c>
      <c r="C23" s="596"/>
      <c r="D23" s="596"/>
      <c r="E23" s="596"/>
      <c r="F23" s="577" t="s">
        <v>52</v>
      </c>
      <c r="G23" s="577"/>
      <c r="H23" s="273"/>
      <c r="I23" s="270"/>
      <c r="J23" s="274">
        <f>ROUND(J10*H23,)</f>
        <v>0</v>
      </c>
      <c r="K23" s="274">
        <f t="shared" si="0"/>
        <v>0</v>
      </c>
      <c r="L23" s="267" t="e">
        <f>J23/'Unit Mix'!#REF!</f>
        <v>#REF!</v>
      </c>
      <c r="M23" s="585"/>
      <c r="N23" s="585"/>
      <c r="O23" s="585"/>
      <c r="P23" s="29"/>
    </row>
    <row r="24" spans="1:16">
      <c r="A24" s="264"/>
      <c r="B24" s="607" t="s">
        <v>0</v>
      </c>
      <c r="C24" s="607"/>
      <c r="D24" s="578"/>
      <c r="E24" s="578"/>
      <c r="F24" s="578"/>
      <c r="G24" s="578"/>
      <c r="H24" s="578"/>
      <c r="I24" s="270"/>
      <c r="J24" s="269"/>
      <c r="K24" s="274">
        <f t="shared" si="0"/>
        <v>0</v>
      </c>
      <c r="L24" s="267" t="e">
        <f>J24/'Unit Mix'!#REF!</f>
        <v>#REF!</v>
      </c>
      <c r="M24" s="585"/>
      <c r="N24" s="585"/>
      <c r="O24" s="585"/>
      <c r="P24" s="29"/>
    </row>
    <row r="25" spans="1:16">
      <c r="A25" s="264"/>
      <c r="B25" s="607" t="s">
        <v>46</v>
      </c>
      <c r="C25" s="607"/>
      <c r="D25" s="578">
        <v>0</v>
      </c>
      <c r="E25" s="578"/>
      <c r="F25" s="578"/>
      <c r="G25" s="578"/>
      <c r="H25" s="578"/>
      <c r="I25" s="270"/>
      <c r="J25" s="269">
        <v>0</v>
      </c>
      <c r="K25" s="274">
        <f t="shared" si="0"/>
        <v>0</v>
      </c>
      <c r="L25" s="267" t="e">
        <f>J25/'Unit Mix'!#REF!</f>
        <v>#REF!</v>
      </c>
      <c r="M25" s="585"/>
      <c r="N25" s="585"/>
      <c r="O25" s="585"/>
      <c r="P25" s="29"/>
    </row>
    <row r="26" spans="1:16">
      <c r="A26" s="264"/>
      <c r="B26" s="579" t="s">
        <v>55</v>
      </c>
      <c r="C26" s="580"/>
      <c r="D26" s="580"/>
      <c r="E26" s="580"/>
      <c r="F26" s="580"/>
      <c r="G26" s="580"/>
      <c r="H26" s="580"/>
      <c r="I26" s="581"/>
      <c r="J26" s="275">
        <f>SUM(J21:J25)</f>
        <v>0</v>
      </c>
      <c r="K26" s="275">
        <f t="shared" si="0"/>
        <v>0</v>
      </c>
      <c r="L26" s="275" t="e">
        <f>SUM(L21:L25)</f>
        <v>#REF!</v>
      </c>
      <c r="M26" s="585"/>
      <c r="N26" s="585"/>
      <c r="O26" s="585"/>
      <c r="P26" s="29"/>
    </row>
    <row r="27" spans="1:16">
      <c r="A27" s="264"/>
      <c r="B27" s="391" t="s">
        <v>56</v>
      </c>
      <c r="C27" s="392"/>
      <c r="D27" s="392"/>
      <c r="E27" s="392"/>
      <c r="F27" s="392"/>
      <c r="G27" s="392"/>
      <c r="H27" s="392"/>
      <c r="I27" s="392"/>
      <c r="J27" s="392"/>
      <c r="K27" s="392">
        <f t="shared" si="0"/>
        <v>0</v>
      </c>
      <c r="L27" s="392"/>
      <c r="M27" s="392"/>
      <c r="N27" s="392"/>
      <c r="O27" s="393"/>
      <c r="P27" s="29"/>
    </row>
    <row r="28" spans="1:16">
      <c r="A28" s="264"/>
      <c r="B28" s="579" t="s">
        <v>57</v>
      </c>
      <c r="C28" s="580"/>
      <c r="D28" s="580"/>
      <c r="E28" s="580"/>
      <c r="F28" s="580"/>
      <c r="G28" s="580"/>
      <c r="H28" s="580"/>
      <c r="I28" s="581"/>
      <c r="J28" s="276">
        <f>J11+J19-J26</f>
        <v>0</v>
      </c>
      <c r="K28" s="276">
        <f t="shared" si="0"/>
        <v>0</v>
      </c>
      <c r="L28" s="276" t="e">
        <f>L11+L19-L26</f>
        <v>#REF!</v>
      </c>
      <c r="M28" s="585"/>
      <c r="N28" s="585"/>
      <c r="O28" s="585"/>
      <c r="P28" s="29"/>
    </row>
    <row r="29" spans="1:16">
      <c r="A29" s="264"/>
      <c r="B29" s="608"/>
      <c r="C29" s="609"/>
      <c r="D29" s="609"/>
      <c r="E29" s="609"/>
      <c r="F29" s="609"/>
      <c r="G29" s="609"/>
      <c r="H29" s="609"/>
      <c r="I29" s="609"/>
      <c r="J29" s="609"/>
      <c r="K29" s="609"/>
      <c r="L29" s="609"/>
      <c r="M29" s="609"/>
      <c r="N29" s="609"/>
      <c r="O29" s="610"/>
      <c r="P29" s="29"/>
    </row>
    <row r="30" spans="1:16" ht="15.75">
      <c r="A30" s="264"/>
      <c r="B30" s="582" t="s">
        <v>118</v>
      </c>
      <c r="C30" s="583"/>
      <c r="D30" s="583"/>
      <c r="E30" s="583"/>
      <c r="F30" s="583"/>
      <c r="G30" s="583"/>
      <c r="H30" s="583"/>
      <c r="I30" s="584"/>
      <c r="J30" s="266" t="s">
        <v>7</v>
      </c>
      <c r="K30" s="266" t="s">
        <v>31</v>
      </c>
      <c r="L30" s="266" t="s">
        <v>32</v>
      </c>
      <c r="M30" s="586" t="s">
        <v>33</v>
      </c>
      <c r="N30" s="587"/>
      <c r="O30" s="587"/>
      <c r="P30" s="29"/>
    </row>
    <row r="31" spans="1:16">
      <c r="A31" s="264"/>
      <c r="B31" s="603" t="s">
        <v>288</v>
      </c>
      <c r="C31" s="604"/>
      <c r="D31" s="604"/>
      <c r="E31" s="604"/>
      <c r="F31" s="604"/>
      <c r="G31" s="604"/>
      <c r="H31" s="604"/>
      <c r="I31" s="604"/>
      <c r="J31" s="604"/>
      <c r="K31" s="604"/>
      <c r="L31" s="604"/>
      <c r="M31" s="604"/>
      <c r="N31" s="604"/>
      <c r="O31" s="605"/>
      <c r="P31" s="29"/>
    </row>
    <row r="32" spans="1:16">
      <c r="A32" s="264"/>
      <c r="B32" s="588" t="s">
        <v>58</v>
      </c>
      <c r="C32" s="589"/>
      <c r="D32" s="589"/>
      <c r="E32" s="589"/>
      <c r="F32" s="589"/>
      <c r="G32" s="589"/>
      <c r="H32" s="589"/>
      <c r="I32" s="590"/>
      <c r="J32" s="269"/>
      <c r="K32" s="274">
        <f t="shared" ref="K32:K40" si="1">IFERROR(J32/UnitMix_Summary_UnitCount_Total,0)</f>
        <v>0</v>
      </c>
      <c r="L32" s="267" t="e">
        <f>J32/'Unit Mix'!#REF!</f>
        <v>#REF!</v>
      </c>
      <c r="M32" s="576"/>
      <c r="N32" s="576"/>
      <c r="O32" s="576"/>
      <c r="P32" s="29"/>
    </row>
    <row r="33" spans="1:16">
      <c r="A33" s="264"/>
      <c r="B33" s="588" t="s">
        <v>59</v>
      </c>
      <c r="C33" s="589"/>
      <c r="D33" s="589"/>
      <c r="E33" s="590"/>
      <c r="F33" s="320"/>
      <c r="G33" s="321" t="s">
        <v>60</v>
      </c>
      <c r="H33" s="320" t="s">
        <v>61</v>
      </c>
      <c r="I33" s="320"/>
      <c r="J33" s="274">
        <f>IF(AND(G34&lt;&gt;0,G34&lt;&gt;""),J28*G34,IF(AND(G35&lt;&gt;0,G35&lt;&gt;""),J28*G35,0))</f>
        <v>0</v>
      </c>
      <c r="K33" s="274">
        <f t="shared" si="1"/>
        <v>0</v>
      </c>
      <c r="L33" s="267" t="e">
        <f>J33/'Unit Mix'!#REF!</f>
        <v>#REF!</v>
      </c>
      <c r="M33" s="576"/>
      <c r="N33" s="576"/>
      <c r="O33" s="576"/>
      <c r="P33" s="29"/>
    </row>
    <row r="34" spans="1:16">
      <c r="A34" s="264"/>
      <c r="B34" s="277"/>
      <c r="C34" s="588" t="s">
        <v>102</v>
      </c>
      <c r="D34" s="589"/>
      <c r="E34" s="589"/>
      <c r="F34" s="590"/>
      <c r="G34" s="278"/>
      <c r="H34" s="279">
        <f>IF(UnitMix_Summary_UnitCount_Total=0,0,OpBudget_NetRentalIncomeTotal*OpBudget_Expense_PropertyManagementFeePercentofTotalRevenue/UnitMix_Summary_UnitCount_Total/12)</f>
        <v>0</v>
      </c>
      <c r="I34" s="320"/>
      <c r="J34" s="394"/>
      <c r="K34" s="274">
        <f t="shared" si="1"/>
        <v>0</v>
      </c>
      <c r="L34" s="267"/>
      <c r="M34" s="576"/>
      <c r="N34" s="576"/>
      <c r="O34" s="576"/>
      <c r="P34" s="29"/>
    </row>
    <row r="35" spans="1:16">
      <c r="A35" s="264"/>
      <c r="B35" s="277"/>
      <c r="C35" s="588" t="s">
        <v>62</v>
      </c>
      <c r="D35" s="589"/>
      <c r="E35" s="589"/>
      <c r="F35" s="590"/>
      <c r="G35" s="280">
        <f>IF(OpBudget_NetRentalIncomeTotal=0,0,((OpBudget_PropertyManagementFeePerUnitPerMonthRevenue*UnitMix_Summary_UnitCount_Total*12)/OpBudget_NetRentalIncomeTotal))</f>
        <v>0</v>
      </c>
      <c r="H35" s="281"/>
      <c r="I35" s="320"/>
      <c r="J35" s="394"/>
      <c r="K35" s="274">
        <f t="shared" si="1"/>
        <v>0</v>
      </c>
      <c r="L35" s="267"/>
      <c r="M35" s="576"/>
      <c r="N35" s="576"/>
      <c r="O35" s="576"/>
      <c r="P35" s="29"/>
    </row>
    <row r="36" spans="1:16">
      <c r="A36" s="264"/>
      <c r="B36" s="588" t="s">
        <v>63</v>
      </c>
      <c r="C36" s="589"/>
      <c r="D36" s="589"/>
      <c r="E36" s="589"/>
      <c r="F36" s="589"/>
      <c r="G36" s="589"/>
      <c r="H36" s="589"/>
      <c r="I36" s="590"/>
      <c r="J36" s="269"/>
      <c r="K36" s="274">
        <f t="shared" si="1"/>
        <v>0</v>
      </c>
      <c r="L36" s="267" t="e">
        <f>J36/'Unit Mix'!#REF!</f>
        <v>#REF!</v>
      </c>
      <c r="M36" s="576"/>
      <c r="N36" s="576"/>
      <c r="O36" s="576"/>
      <c r="P36" s="29"/>
    </row>
    <row r="37" spans="1:16">
      <c r="A37" s="264"/>
      <c r="B37" s="588" t="s">
        <v>64</v>
      </c>
      <c r="C37" s="589"/>
      <c r="D37" s="589"/>
      <c r="E37" s="589"/>
      <c r="F37" s="589"/>
      <c r="G37" s="589"/>
      <c r="H37" s="589"/>
      <c r="I37" s="590"/>
      <c r="J37" s="269"/>
      <c r="K37" s="274">
        <f t="shared" si="1"/>
        <v>0</v>
      </c>
      <c r="L37" s="267" t="e">
        <f>J37/'Unit Mix'!#REF!</f>
        <v>#REF!</v>
      </c>
      <c r="M37" s="576"/>
      <c r="N37" s="576"/>
      <c r="O37" s="576"/>
      <c r="P37" s="29"/>
    </row>
    <row r="38" spans="1:16">
      <c r="A38" s="264"/>
      <c r="B38" s="588" t="s">
        <v>65</v>
      </c>
      <c r="C38" s="589"/>
      <c r="D38" s="589"/>
      <c r="E38" s="589"/>
      <c r="F38" s="589"/>
      <c r="G38" s="589"/>
      <c r="H38" s="589"/>
      <c r="I38" s="590"/>
      <c r="J38" s="269"/>
      <c r="K38" s="274">
        <f t="shared" si="1"/>
        <v>0</v>
      </c>
      <c r="L38" s="267" t="e">
        <f>J38/'Unit Mix'!#REF!</f>
        <v>#REF!</v>
      </c>
      <c r="M38" s="576"/>
      <c r="N38" s="576"/>
      <c r="O38" s="576"/>
      <c r="P38" s="29"/>
    </row>
    <row r="39" spans="1:16">
      <c r="A39" s="264"/>
      <c r="B39" s="588" t="s">
        <v>66</v>
      </c>
      <c r="C39" s="589"/>
      <c r="D39" s="589"/>
      <c r="E39" s="589"/>
      <c r="F39" s="589"/>
      <c r="G39" s="589"/>
      <c r="H39" s="589"/>
      <c r="I39" s="590"/>
      <c r="J39" s="269"/>
      <c r="K39" s="274">
        <f t="shared" si="1"/>
        <v>0</v>
      </c>
      <c r="L39" s="267" t="e">
        <f>J39/'Unit Mix'!#REF!</f>
        <v>#REF!</v>
      </c>
      <c r="M39" s="576"/>
      <c r="N39" s="576"/>
      <c r="O39" s="576"/>
      <c r="P39" s="29"/>
    </row>
    <row r="40" spans="1:16">
      <c r="A40" s="264"/>
      <c r="B40" s="588" t="s">
        <v>67</v>
      </c>
      <c r="C40" s="589"/>
      <c r="D40" s="589"/>
      <c r="E40" s="589"/>
      <c r="F40" s="589"/>
      <c r="G40" s="589"/>
      <c r="H40" s="589"/>
      <c r="I40" s="590"/>
      <c r="J40" s="269"/>
      <c r="K40" s="274">
        <f t="shared" si="1"/>
        <v>0</v>
      </c>
      <c r="L40" s="267" t="e">
        <f>J40/'Unit Mix'!#REF!</f>
        <v>#REF!</v>
      </c>
      <c r="M40" s="576"/>
      <c r="N40" s="576"/>
      <c r="O40" s="576"/>
      <c r="P40" s="29"/>
    </row>
    <row r="41" spans="1:16">
      <c r="A41" s="264"/>
      <c r="B41" s="579" t="s">
        <v>68</v>
      </c>
      <c r="C41" s="580"/>
      <c r="D41" s="580"/>
      <c r="E41" s="580"/>
      <c r="F41" s="580"/>
      <c r="G41" s="580"/>
      <c r="H41" s="580"/>
      <c r="I41" s="581"/>
      <c r="J41" s="271">
        <f>SUM(J32:J40)</f>
        <v>0</v>
      </c>
      <c r="K41" s="271">
        <f>SUM(K32:K40)</f>
        <v>0</v>
      </c>
      <c r="L41" s="271" t="e">
        <f>SUM(L32:L40)</f>
        <v>#REF!</v>
      </c>
      <c r="M41" s="576"/>
      <c r="N41" s="576"/>
      <c r="O41" s="576"/>
      <c r="P41" s="29"/>
    </row>
    <row r="42" spans="1:16">
      <c r="A42" s="264"/>
      <c r="B42" s="391" t="s">
        <v>69</v>
      </c>
      <c r="C42" s="392"/>
      <c r="D42" s="392"/>
      <c r="E42" s="392"/>
      <c r="F42" s="392"/>
      <c r="G42" s="392"/>
      <c r="H42" s="392"/>
      <c r="I42" s="392"/>
      <c r="J42" s="392"/>
      <c r="K42" s="392">
        <f t="shared" ref="K42:K54" si="2">IFERROR(J42/UnitMix_Summary_UnitCount_Total,0)</f>
        <v>0</v>
      </c>
      <c r="L42" s="392"/>
      <c r="M42" s="392"/>
      <c r="N42" s="392"/>
      <c r="O42" s="393"/>
      <c r="P42" s="29"/>
    </row>
    <row r="43" spans="1:16">
      <c r="A43" s="264"/>
      <c r="B43" s="588" t="s">
        <v>70</v>
      </c>
      <c r="C43" s="589"/>
      <c r="D43" s="589"/>
      <c r="E43" s="589"/>
      <c r="F43" s="589"/>
      <c r="G43" s="589"/>
      <c r="H43" s="589"/>
      <c r="I43" s="590"/>
      <c r="J43" s="269"/>
      <c r="K43" s="274">
        <f t="shared" si="2"/>
        <v>0</v>
      </c>
      <c r="L43" s="267" t="e">
        <f>J43/'Unit Mix'!#REF!</f>
        <v>#REF!</v>
      </c>
      <c r="M43" s="576"/>
      <c r="N43" s="576"/>
      <c r="O43" s="576"/>
      <c r="P43" s="29"/>
    </row>
    <row r="44" spans="1:16">
      <c r="A44" s="272"/>
      <c r="B44" s="591" t="s">
        <v>71</v>
      </c>
      <c r="C44" s="592"/>
      <c r="D44" s="592"/>
      <c r="E44" s="592"/>
      <c r="F44" s="592"/>
      <c r="G44" s="592"/>
      <c r="H44" s="592"/>
      <c r="I44" s="593"/>
      <c r="J44" s="269"/>
      <c r="K44" s="274">
        <f t="shared" si="2"/>
        <v>0</v>
      </c>
      <c r="L44" s="267" t="e">
        <f>J44/'Unit Mix'!#REF!</f>
        <v>#REF!</v>
      </c>
      <c r="M44" s="576"/>
      <c r="N44" s="576"/>
      <c r="O44" s="576"/>
      <c r="P44" s="29"/>
    </row>
    <row r="45" spans="1:16">
      <c r="A45" s="264"/>
      <c r="B45" s="588" t="s">
        <v>72</v>
      </c>
      <c r="C45" s="589"/>
      <c r="D45" s="589"/>
      <c r="E45" s="589"/>
      <c r="F45" s="589"/>
      <c r="G45" s="589"/>
      <c r="H45" s="589"/>
      <c r="I45" s="590"/>
      <c r="J45" s="269"/>
      <c r="K45" s="274">
        <f t="shared" si="2"/>
        <v>0</v>
      </c>
      <c r="L45" s="267" t="e">
        <f>J45/'Unit Mix'!#REF!</f>
        <v>#REF!</v>
      </c>
      <c r="M45" s="576"/>
      <c r="N45" s="576"/>
      <c r="O45" s="576"/>
      <c r="P45" s="29"/>
    </row>
    <row r="46" spans="1:16">
      <c r="A46" s="264"/>
      <c r="B46" s="588" t="s">
        <v>73</v>
      </c>
      <c r="C46" s="589"/>
      <c r="D46" s="589"/>
      <c r="E46" s="589"/>
      <c r="F46" s="589"/>
      <c r="G46" s="589"/>
      <c r="H46" s="589"/>
      <c r="I46" s="590"/>
      <c r="J46" s="269"/>
      <c r="K46" s="274">
        <f t="shared" si="2"/>
        <v>0</v>
      </c>
      <c r="L46" s="267" t="e">
        <f>J46/'Unit Mix'!#REF!</f>
        <v>#REF!</v>
      </c>
      <c r="M46" s="576"/>
      <c r="N46" s="576"/>
      <c r="O46" s="576"/>
      <c r="P46" s="29"/>
    </row>
    <row r="47" spans="1:16">
      <c r="A47" s="264"/>
      <c r="B47" s="588" t="s">
        <v>74</v>
      </c>
      <c r="C47" s="589"/>
      <c r="D47" s="589"/>
      <c r="E47" s="589"/>
      <c r="F47" s="589"/>
      <c r="G47" s="589"/>
      <c r="H47" s="589"/>
      <c r="I47" s="590"/>
      <c r="J47" s="269"/>
      <c r="K47" s="274">
        <f t="shared" si="2"/>
        <v>0</v>
      </c>
      <c r="L47" s="267" t="e">
        <f>J47/'Unit Mix'!#REF!</f>
        <v>#REF!</v>
      </c>
      <c r="M47" s="576"/>
      <c r="N47" s="576"/>
      <c r="O47" s="576"/>
      <c r="P47" s="29"/>
    </row>
    <row r="48" spans="1:16">
      <c r="A48" s="264"/>
      <c r="B48" s="588" t="s">
        <v>75</v>
      </c>
      <c r="C48" s="589"/>
      <c r="D48" s="589"/>
      <c r="E48" s="589"/>
      <c r="F48" s="589"/>
      <c r="G48" s="589"/>
      <c r="H48" s="589"/>
      <c r="I48" s="590"/>
      <c r="J48" s="269"/>
      <c r="K48" s="274">
        <f t="shared" si="2"/>
        <v>0</v>
      </c>
      <c r="L48" s="267" t="e">
        <f>J48/'Unit Mix'!#REF!</f>
        <v>#REF!</v>
      </c>
      <c r="M48" s="576"/>
      <c r="N48" s="576"/>
      <c r="O48" s="576"/>
      <c r="P48" s="29"/>
    </row>
    <row r="49" spans="1:16">
      <c r="A49" s="264"/>
      <c r="B49" s="588" t="s">
        <v>76</v>
      </c>
      <c r="C49" s="589"/>
      <c r="D49" s="589"/>
      <c r="E49" s="589"/>
      <c r="F49" s="589"/>
      <c r="G49" s="589"/>
      <c r="H49" s="589"/>
      <c r="I49" s="590"/>
      <c r="J49" s="269"/>
      <c r="K49" s="274">
        <f t="shared" si="2"/>
        <v>0</v>
      </c>
      <c r="L49" s="267" t="e">
        <f>J49/'Unit Mix'!#REF!</f>
        <v>#REF!</v>
      </c>
      <c r="M49" s="576"/>
      <c r="N49" s="576"/>
      <c r="O49" s="576"/>
      <c r="P49" s="29"/>
    </row>
    <row r="50" spans="1:16">
      <c r="A50" s="264"/>
      <c r="B50" s="588" t="s">
        <v>77</v>
      </c>
      <c r="C50" s="589"/>
      <c r="D50" s="589"/>
      <c r="E50" s="589"/>
      <c r="F50" s="589"/>
      <c r="G50" s="589"/>
      <c r="H50" s="589"/>
      <c r="I50" s="590"/>
      <c r="J50" s="269"/>
      <c r="K50" s="274">
        <f t="shared" si="2"/>
        <v>0</v>
      </c>
      <c r="L50" s="267" t="e">
        <f>J50/'Unit Mix'!#REF!</f>
        <v>#REF!</v>
      </c>
      <c r="M50" s="576"/>
      <c r="N50" s="576"/>
      <c r="O50" s="576"/>
      <c r="P50" s="29"/>
    </row>
    <row r="51" spans="1:16">
      <c r="A51" s="264"/>
      <c r="B51" s="588" t="s">
        <v>78</v>
      </c>
      <c r="C51" s="589"/>
      <c r="D51" s="589"/>
      <c r="E51" s="589"/>
      <c r="F51" s="589"/>
      <c r="G51" s="589"/>
      <c r="H51" s="589"/>
      <c r="I51" s="590"/>
      <c r="J51" s="269"/>
      <c r="K51" s="274">
        <f t="shared" si="2"/>
        <v>0</v>
      </c>
      <c r="L51" s="267" t="e">
        <f>J51/'Unit Mix'!#REF!</f>
        <v>#REF!</v>
      </c>
      <c r="M51" s="576"/>
      <c r="N51" s="576"/>
      <c r="O51" s="576"/>
      <c r="P51" s="29"/>
    </row>
    <row r="52" spans="1:16">
      <c r="A52" s="264"/>
      <c r="B52" s="588" t="s">
        <v>79</v>
      </c>
      <c r="C52" s="589"/>
      <c r="D52" s="589"/>
      <c r="E52" s="589"/>
      <c r="F52" s="589"/>
      <c r="G52" s="589"/>
      <c r="H52" s="589"/>
      <c r="I52" s="590"/>
      <c r="J52" s="269"/>
      <c r="K52" s="274">
        <f t="shared" si="2"/>
        <v>0</v>
      </c>
      <c r="L52" s="267" t="e">
        <f>J52/'Unit Mix'!#REF!</f>
        <v>#REF!</v>
      </c>
      <c r="M52" s="576"/>
      <c r="N52" s="576"/>
      <c r="O52" s="576"/>
      <c r="P52" s="29"/>
    </row>
    <row r="53" spans="1:16">
      <c r="A53" s="264"/>
      <c r="B53" s="588" t="s">
        <v>80</v>
      </c>
      <c r="C53" s="589"/>
      <c r="D53" s="589"/>
      <c r="E53" s="589"/>
      <c r="F53" s="589"/>
      <c r="G53" s="589"/>
      <c r="H53" s="589"/>
      <c r="I53" s="590"/>
      <c r="J53" s="269"/>
      <c r="K53" s="274">
        <f t="shared" si="2"/>
        <v>0</v>
      </c>
      <c r="L53" s="267" t="e">
        <f>J53/'Unit Mix'!#REF!</f>
        <v>#REF!</v>
      </c>
      <c r="M53" s="576"/>
      <c r="N53" s="576"/>
      <c r="O53" s="576"/>
      <c r="P53" s="29"/>
    </row>
    <row r="54" spans="1:16">
      <c r="A54" s="264"/>
      <c r="B54" s="588" t="s">
        <v>81</v>
      </c>
      <c r="C54" s="589"/>
      <c r="D54" s="589"/>
      <c r="E54" s="589"/>
      <c r="F54" s="589"/>
      <c r="G54" s="589"/>
      <c r="H54" s="589"/>
      <c r="I54" s="590"/>
      <c r="J54" s="269"/>
      <c r="K54" s="274">
        <f t="shared" si="2"/>
        <v>0</v>
      </c>
      <c r="L54" s="267" t="e">
        <f>J54/'Unit Mix'!#REF!</f>
        <v>#REF!</v>
      </c>
      <c r="M54" s="576"/>
      <c r="N54" s="576"/>
      <c r="O54" s="576"/>
      <c r="P54" s="29"/>
    </row>
    <row r="55" spans="1:16">
      <c r="A55" s="264"/>
      <c r="B55" s="579" t="s">
        <v>82</v>
      </c>
      <c r="C55" s="580"/>
      <c r="D55" s="580"/>
      <c r="E55" s="580"/>
      <c r="F55" s="580"/>
      <c r="G55" s="580"/>
      <c r="H55" s="580"/>
      <c r="I55" s="581"/>
      <c r="J55" s="271">
        <f>SUM(J43:J54)</f>
        <v>0</v>
      </c>
      <c r="K55" s="271">
        <f>SUM(K43:K54)</f>
        <v>0</v>
      </c>
      <c r="L55" s="271" t="e">
        <f t="shared" ref="L55" si="3">SUM(L43:L54)</f>
        <v>#REF!</v>
      </c>
      <c r="M55" s="576"/>
      <c r="N55" s="576"/>
      <c r="O55" s="576"/>
      <c r="P55" s="29"/>
    </row>
    <row r="56" spans="1:16">
      <c r="A56" s="264"/>
      <c r="B56" s="391" t="s">
        <v>281</v>
      </c>
      <c r="C56" s="392"/>
      <c r="D56" s="392"/>
      <c r="E56" s="392"/>
      <c r="F56" s="392"/>
      <c r="G56" s="392"/>
      <c r="H56" s="392"/>
      <c r="I56" s="392"/>
      <c r="J56" s="392"/>
      <c r="K56" s="392">
        <f>IFERROR(J56/UnitMix_Summary_UnitCount_Total,0)</f>
        <v>0</v>
      </c>
      <c r="L56" s="392"/>
      <c r="M56" s="392"/>
      <c r="N56" s="392"/>
      <c r="O56" s="393"/>
      <c r="P56" s="29"/>
    </row>
    <row r="57" spans="1:16">
      <c r="A57" s="264"/>
      <c r="B57" s="591" t="s">
        <v>83</v>
      </c>
      <c r="C57" s="592"/>
      <c r="D57" s="592"/>
      <c r="E57" s="592"/>
      <c r="F57" s="592"/>
      <c r="G57" s="592"/>
      <c r="H57" s="592"/>
      <c r="I57" s="593"/>
      <c r="J57" s="269"/>
      <c r="K57" s="274">
        <f>IFERROR(J57/UnitMix_Summary_UnitCount_Total,0)</f>
        <v>0</v>
      </c>
      <c r="L57" s="267" t="e">
        <f>J57/'Unit Mix'!#REF!</f>
        <v>#REF!</v>
      </c>
      <c r="M57" s="576"/>
      <c r="N57" s="576"/>
      <c r="O57" s="576"/>
      <c r="P57" s="29"/>
    </row>
    <row r="58" spans="1:16">
      <c r="A58" s="264"/>
      <c r="B58" s="591" t="s">
        <v>84</v>
      </c>
      <c r="C58" s="592"/>
      <c r="D58" s="592"/>
      <c r="E58" s="592"/>
      <c r="F58" s="592"/>
      <c r="G58" s="592"/>
      <c r="H58" s="592"/>
      <c r="I58" s="593"/>
      <c r="J58" s="269"/>
      <c r="K58" s="274">
        <f>IFERROR(J58/UnitMix_Summary_UnitCount_Total,0)</f>
        <v>0</v>
      </c>
      <c r="L58" s="267" t="e">
        <f>J58/'Unit Mix'!#REF!</f>
        <v>#REF!</v>
      </c>
      <c r="M58" s="576"/>
      <c r="N58" s="576"/>
      <c r="O58" s="576"/>
      <c r="P58" s="29"/>
    </row>
    <row r="59" spans="1:16">
      <c r="A59" s="264"/>
      <c r="B59" s="591" t="s">
        <v>85</v>
      </c>
      <c r="C59" s="592"/>
      <c r="D59" s="592"/>
      <c r="E59" s="592"/>
      <c r="F59" s="592"/>
      <c r="G59" s="592"/>
      <c r="H59" s="592"/>
      <c r="I59" s="593"/>
      <c r="J59" s="269"/>
      <c r="K59" s="274">
        <f>IFERROR(J59/UnitMix_Summary_UnitCount_Total,0)</f>
        <v>0</v>
      </c>
      <c r="L59" s="267" t="e">
        <f>J59/'Unit Mix'!#REF!</f>
        <v>#REF!</v>
      </c>
      <c r="M59" s="576"/>
      <c r="N59" s="576"/>
      <c r="O59" s="576"/>
      <c r="P59" s="29"/>
    </row>
    <row r="60" spans="1:16">
      <c r="A60" s="264"/>
      <c r="B60" s="617" t="s">
        <v>86</v>
      </c>
      <c r="C60" s="618"/>
      <c r="D60" s="618"/>
      <c r="E60" s="618"/>
      <c r="F60" s="618"/>
      <c r="G60" s="618"/>
      <c r="H60" s="618"/>
      <c r="I60" s="619"/>
      <c r="J60" s="271">
        <f>SUM(J57:J59)</f>
        <v>0</v>
      </c>
      <c r="K60" s="271">
        <f>SUM(K57:K59)</f>
        <v>0</v>
      </c>
      <c r="L60" s="271" t="e">
        <f t="shared" ref="L60" si="4">SUM(L57:L59)</f>
        <v>#REF!</v>
      </c>
      <c r="M60" s="576"/>
      <c r="N60" s="576"/>
      <c r="O60" s="576"/>
      <c r="P60" s="29"/>
    </row>
    <row r="61" spans="1:16">
      <c r="A61" s="264"/>
      <c r="B61" s="391" t="s">
        <v>87</v>
      </c>
      <c r="C61" s="392"/>
      <c r="D61" s="392"/>
      <c r="E61" s="392"/>
      <c r="F61" s="392"/>
      <c r="G61" s="392"/>
      <c r="H61" s="392"/>
      <c r="I61" s="392"/>
      <c r="J61" s="392"/>
      <c r="K61" s="392">
        <f>IFERROR(J61/UnitMix_Summary_UnitCount_Total,0)</f>
        <v>0</v>
      </c>
      <c r="L61" s="392"/>
      <c r="M61" s="392"/>
      <c r="N61" s="392"/>
      <c r="O61" s="393"/>
      <c r="P61" s="29"/>
    </row>
    <row r="62" spans="1:16">
      <c r="A62" s="264"/>
      <c r="B62" s="620" t="s">
        <v>88</v>
      </c>
      <c r="C62" s="621"/>
      <c r="D62" s="621"/>
      <c r="E62" s="621"/>
      <c r="F62" s="621"/>
      <c r="G62" s="621"/>
      <c r="H62" s="621"/>
      <c r="I62" s="622"/>
      <c r="J62" s="269"/>
      <c r="K62" s="274">
        <f>IFERROR(J62/UnitMix_Summary_UnitCount_Total,0)</f>
        <v>0</v>
      </c>
      <c r="L62" s="267" t="e">
        <f>J62/'Unit Mix'!#REF!</f>
        <v>#REF!</v>
      </c>
      <c r="M62" s="623"/>
      <c r="N62" s="623"/>
      <c r="O62" s="623"/>
      <c r="P62" s="29"/>
    </row>
    <row r="63" spans="1:16">
      <c r="A63" s="264"/>
      <c r="B63" s="391" t="s">
        <v>89</v>
      </c>
      <c r="C63" s="392"/>
      <c r="D63" s="392"/>
      <c r="E63" s="392"/>
      <c r="F63" s="392"/>
      <c r="G63" s="392"/>
      <c r="H63" s="392"/>
      <c r="I63" s="392"/>
      <c r="J63" s="392"/>
      <c r="K63" s="392">
        <f>IFERROR(J63/UnitMix_Summary_UnitCount_Total,0)</f>
        <v>0</v>
      </c>
      <c r="L63" s="392"/>
      <c r="M63" s="392"/>
      <c r="N63" s="392"/>
      <c r="O63" s="393"/>
      <c r="P63" s="29"/>
    </row>
    <row r="64" spans="1:16">
      <c r="A64" s="264"/>
      <c r="B64" s="591" t="s">
        <v>90</v>
      </c>
      <c r="C64" s="592"/>
      <c r="D64" s="592"/>
      <c r="E64" s="592"/>
      <c r="F64" s="592"/>
      <c r="G64" s="592"/>
      <c r="H64" s="592"/>
      <c r="I64" s="593"/>
      <c r="J64" s="269"/>
      <c r="K64" s="274">
        <f>IFERROR(J64/UnitMix_Summary_UnitCount_Total,0)</f>
        <v>0</v>
      </c>
      <c r="L64" s="267" t="e">
        <f>J64/'Unit Mix'!#REF!</f>
        <v>#REF!</v>
      </c>
      <c r="M64" s="623"/>
      <c r="N64" s="623"/>
      <c r="O64" s="623"/>
      <c r="P64" s="29"/>
    </row>
    <row r="65" spans="1:16">
      <c r="A65" s="264"/>
      <c r="B65" s="391" t="s">
        <v>286</v>
      </c>
      <c r="C65" s="392"/>
      <c r="D65" s="392"/>
      <c r="E65" s="392"/>
      <c r="F65" s="392"/>
      <c r="G65" s="392"/>
      <c r="H65" s="392"/>
      <c r="I65" s="392"/>
      <c r="J65" s="392"/>
      <c r="K65" s="392">
        <f>IFERROR(J65/UnitMix_Summary_UnitCount_Total,0)</f>
        <v>0</v>
      </c>
      <c r="L65" s="392"/>
      <c r="M65" s="392"/>
      <c r="N65" s="392"/>
      <c r="O65" s="393"/>
      <c r="P65" s="29"/>
    </row>
    <row r="66" spans="1:16">
      <c r="A66" s="264"/>
      <c r="B66" s="617" t="s">
        <v>282</v>
      </c>
      <c r="C66" s="618"/>
      <c r="D66" s="618"/>
      <c r="E66" s="618"/>
      <c r="F66" s="618"/>
      <c r="G66" s="618"/>
      <c r="H66" s="618"/>
      <c r="I66" s="619"/>
      <c r="J66" s="271">
        <f>J41+J55+J60+J62+J64</f>
        <v>0</v>
      </c>
      <c r="K66" s="271">
        <f>K41+K55+K60+K62+K64</f>
        <v>0</v>
      </c>
      <c r="L66" s="271" t="e">
        <f t="shared" ref="L66" si="5">L41+L55+L60+L62+L64</f>
        <v>#REF!</v>
      </c>
      <c r="M66" s="623"/>
      <c r="N66" s="623"/>
      <c r="O66" s="623"/>
      <c r="P66" s="29"/>
    </row>
    <row r="67" spans="1:16">
      <c r="A67" s="264"/>
      <c r="B67" s="391" t="s">
        <v>285</v>
      </c>
      <c r="C67" s="392"/>
      <c r="D67" s="392"/>
      <c r="E67" s="392"/>
      <c r="F67" s="392"/>
      <c r="G67" s="392"/>
      <c r="H67" s="392"/>
      <c r="I67" s="392"/>
      <c r="J67" s="392"/>
      <c r="K67" s="392"/>
      <c r="L67" s="392"/>
      <c r="M67" s="392"/>
      <c r="N67" s="392"/>
      <c r="O67" s="393"/>
      <c r="P67" s="29"/>
    </row>
    <row r="68" spans="1:16">
      <c r="A68" s="264"/>
      <c r="B68" s="591" t="s">
        <v>91</v>
      </c>
      <c r="C68" s="592"/>
      <c r="D68" s="592"/>
      <c r="E68" s="592"/>
      <c r="F68" s="592"/>
      <c r="G68" s="592"/>
      <c r="H68" s="592"/>
      <c r="I68" s="593"/>
      <c r="J68" s="269"/>
      <c r="K68" s="267">
        <f>IFERROR(J68/UnitMix_Summary_UnitCount_Total,0)</f>
        <v>0</v>
      </c>
      <c r="L68" s="267" t="e">
        <f>J68/'Unit Mix'!#REF!</f>
        <v>#REF!</v>
      </c>
      <c r="M68" s="576"/>
      <c r="N68" s="576"/>
      <c r="O68" s="576"/>
      <c r="P68" s="29"/>
    </row>
    <row r="69" spans="1:16">
      <c r="A69" s="264"/>
      <c r="B69" s="591" t="s">
        <v>92</v>
      </c>
      <c r="C69" s="592"/>
      <c r="D69" s="592"/>
      <c r="E69" s="592"/>
      <c r="F69" s="592"/>
      <c r="G69" s="592"/>
      <c r="H69" s="592"/>
      <c r="I69" s="593"/>
      <c r="J69" s="274">
        <f>K69*UnitMix_Summary_UnitCount_Total</f>
        <v>0</v>
      </c>
      <c r="K69" s="269"/>
      <c r="L69" s="267" t="e">
        <f>J69/'Unit Mix'!#REF!</f>
        <v>#REF!</v>
      </c>
      <c r="M69" s="576"/>
      <c r="N69" s="576"/>
      <c r="O69" s="576"/>
      <c r="P69" s="29"/>
    </row>
    <row r="70" spans="1:16">
      <c r="A70" s="264"/>
      <c r="B70" s="591" t="s">
        <v>93</v>
      </c>
      <c r="C70" s="592"/>
      <c r="D70" s="592"/>
      <c r="E70" s="592"/>
      <c r="F70" s="592"/>
      <c r="G70" s="592"/>
      <c r="H70" s="592"/>
      <c r="I70" s="593"/>
      <c r="J70" s="269">
        <v>0</v>
      </c>
      <c r="K70" s="267">
        <f>IFERROR(J70/UnitMix_Summary_UnitCount_Total,0)</f>
        <v>0</v>
      </c>
      <c r="L70" s="267" t="e">
        <f>J70/'Unit Mix'!#REF!</f>
        <v>#REF!</v>
      </c>
      <c r="M70" s="576"/>
      <c r="N70" s="576"/>
      <c r="O70" s="576"/>
      <c r="P70" s="29"/>
    </row>
    <row r="71" spans="1:16">
      <c r="A71" s="264"/>
      <c r="B71" s="617" t="s">
        <v>94</v>
      </c>
      <c r="C71" s="618"/>
      <c r="D71" s="618"/>
      <c r="E71" s="618"/>
      <c r="F71" s="618"/>
      <c r="G71" s="618"/>
      <c r="H71" s="618"/>
      <c r="I71" s="619"/>
      <c r="J71" s="271">
        <f>SUM(J68:J70)</f>
        <v>0</v>
      </c>
      <c r="K71" s="271">
        <f>SUM(K68:K70)</f>
        <v>0</v>
      </c>
      <c r="L71" s="271" t="e">
        <f t="shared" ref="L71" si="6">SUM(L68:L70)</f>
        <v>#REF!</v>
      </c>
      <c r="M71" s="576"/>
      <c r="N71" s="576"/>
      <c r="O71" s="576"/>
      <c r="P71" s="29"/>
    </row>
    <row r="72" spans="1:16">
      <c r="A72" s="264"/>
      <c r="B72" s="391" t="s">
        <v>284</v>
      </c>
      <c r="C72" s="392"/>
      <c r="D72" s="392"/>
      <c r="E72" s="392"/>
      <c r="F72" s="392"/>
      <c r="G72" s="392"/>
      <c r="H72" s="392"/>
      <c r="I72" s="392"/>
      <c r="J72" s="392"/>
      <c r="K72" s="392"/>
      <c r="L72" s="392"/>
      <c r="M72" s="392"/>
      <c r="N72" s="392"/>
      <c r="O72" s="393"/>
      <c r="P72" s="29"/>
    </row>
    <row r="73" spans="1:16">
      <c r="A73" s="264"/>
      <c r="B73" s="617" t="s">
        <v>283</v>
      </c>
      <c r="C73" s="618"/>
      <c r="D73" s="618"/>
      <c r="E73" s="618"/>
      <c r="F73" s="618"/>
      <c r="G73" s="618"/>
      <c r="H73" s="618"/>
      <c r="I73" s="619"/>
      <c r="J73" s="271">
        <f>J66+J71</f>
        <v>0</v>
      </c>
      <c r="K73" s="271">
        <f>K66+K71</f>
        <v>0</v>
      </c>
      <c r="L73" s="271" t="e">
        <f t="shared" ref="L73" si="7">L66+L71</f>
        <v>#REF!</v>
      </c>
      <c r="M73" s="576"/>
      <c r="N73" s="576"/>
      <c r="O73" s="576"/>
      <c r="P73" s="29"/>
    </row>
    <row r="74" spans="1:16">
      <c r="A74" s="272"/>
      <c r="B74" s="617"/>
      <c r="C74" s="618"/>
      <c r="D74" s="618"/>
      <c r="E74" s="618"/>
      <c r="F74" s="618"/>
      <c r="G74" s="618"/>
      <c r="H74" s="618"/>
      <c r="I74" s="618"/>
      <c r="J74" s="618"/>
      <c r="K74" s="618"/>
      <c r="L74" s="618"/>
      <c r="M74" s="618"/>
      <c r="N74" s="618"/>
      <c r="O74" s="619"/>
      <c r="P74" s="29"/>
    </row>
    <row r="75" spans="1:16" ht="15.75">
      <c r="A75" s="264"/>
      <c r="B75" s="642" t="s">
        <v>96</v>
      </c>
      <c r="C75" s="643"/>
      <c r="D75" s="643"/>
      <c r="E75" s="643"/>
      <c r="F75" s="643"/>
      <c r="G75" s="643"/>
      <c r="H75" s="643"/>
      <c r="I75" s="644"/>
      <c r="J75" s="266" t="s">
        <v>7</v>
      </c>
      <c r="K75" s="266" t="s">
        <v>31</v>
      </c>
      <c r="L75" s="266" t="s">
        <v>32</v>
      </c>
      <c r="M75" s="586" t="s">
        <v>33</v>
      </c>
      <c r="N75" s="587"/>
      <c r="O75" s="587"/>
      <c r="P75" s="29"/>
    </row>
    <row r="76" spans="1:16">
      <c r="A76" s="264"/>
      <c r="B76" s="579" t="s">
        <v>97</v>
      </c>
      <c r="C76" s="580"/>
      <c r="D76" s="580"/>
      <c r="E76" s="580"/>
      <c r="F76" s="580"/>
      <c r="G76" s="580"/>
      <c r="H76" s="580"/>
      <c r="I76" s="581"/>
      <c r="J76" s="271">
        <f>J28-J73</f>
        <v>0</v>
      </c>
      <c r="K76" s="271">
        <f>K28-K73</f>
        <v>0</v>
      </c>
      <c r="L76" s="271" t="e">
        <f>L28-L73</f>
        <v>#REF!</v>
      </c>
      <c r="M76" s="623"/>
      <c r="N76" s="623"/>
      <c r="O76" s="623"/>
      <c r="P76" s="29"/>
    </row>
    <row r="77" spans="1:16" ht="15.75">
      <c r="A77" s="264"/>
      <c r="B77" s="642" t="s">
        <v>296</v>
      </c>
      <c r="C77" s="643"/>
      <c r="D77" s="643"/>
      <c r="E77" s="643"/>
      <c r="F77" s="643"/>
      <c r="G77" s="644"/>
      <c r="H77" s="282" t="s">
        <v>297</v>
      </c>
      <c r="I77" s="611"/>
      <c r="J77" s="612"/>
      <c r="K77" s="612"/>
      <c r="L77" s="612"/>
      <c r="M77" s="612"/>
      <c r="N77" s="612"/>
      <c r="O77" s="613"/>
      <c r="P77" s="29"/>
    </row>
    <row r="78" spans="1:16">
      <c r="A78" s="264"/>
      <c r="B78" s="320" t="s">
        <v>98</v>
      </c>
      <c r="C78" s="597"/>
      <c r="D78" s="597"/>
      <c r="E78" s="597"/>
      <c r="F78" s="597"/>
      <c r="G78" s="597"/>
      <c r="H78" s="322"/>
      <c r="I78" s="320"/>
      <c r="J78" s="269"/>
      <c r="K78" s="274">
        <f>IFERROR(J78/UnitMix_Summary_UnitCount_Total,0)</f>
        <v>0</v>
      </c>
      <c r="L78" s="271" t="e">
        <f>J78/'Unit Mix'!#REF!</f>
        <v>#REF!</v>
      </c>
      <c r="M78" s="645"/>
      <c r="N78" s="645"/>
      <c r="O78" s="645"/>
      <c r="P78" s="29"/>
    </row>
    <row r="79" spans="1:16">
      <c r="A79" s="264"/>
      <c r="B79" s="320" t="s">
        <v>298</v>
      </c>
      <c r="C79" s="597"/>
      <c r="D79" s="597"/>
      <c r="E79" s="597"/>
      <c r="F79" s="597"/>
      <c r="G79" s="597"/>
      <c r="H79" s="322"/>
      <c r="I79" s="320"/>
      <c r="J79" s="269"/>
      <c r="K79" s="274">
        <f>IFERROR(J79/UnitMix_Summary_UnitCount_Total,0)</f>
        <v>0</v>
      </c>
      <c r="L79" s="271" t="e">
        <f>J79/'Unit Mix'!#REF!</f>
        <v>#REF!</v>
      </c>
      <c r="M79" s="645"/>
      <c r="N79" s="645"/>
      <c r="O79" s="645"/>
      <c r="P79" s="29"/>
    </row>
    <row r="80" spans="1:16">
      <c r="A80" s="32"/>
      <c r="B80" s="614" t="s">
        <v>299</v>
      </c>
      <c r="C80" s="615"/>
      <c r="D80" s="615"/>
      <c r="E80" s="615"/>
      <c r="F80" s="615"/>
      <c r="G80" s="615"/>
      <c r="H80" s="615"/>
      <c r="I80" s="616"/>
      <c r="J80" s="475">
        <f>SUM(J78:J79)</f>
        <v>0</v>
      </c>
      <c r="K80" s="475">
        <f>SUM(K78:K79)</f>
        <v>0</v>
      </c>
      <c r="L80" s="283" t="e">
        <f>SUM(L78:L79)</f>
        <v>#REF!</v>
      </c>
      <c r="M80" s="624"/>
      <c r="N80" s="625"/>
      <c r="O80" s="626"/>
      <c r="P80" s="29"/>
    </row>
    <row r="81" spans="1:16">
      <c r="A81" s="32"/>
      <c r="B81" s="603" t="s">
        <v>289</v>
      </c>
      <c r="C81" s="604"/>
      <c r="D81" s="604"/>
      <c r="E81" s="604"/>
      <c r="F81" s="604"/>
      <c r="G81" s="604"/>
      <c r="H81" s="604"/>
      <c r="I81" s="604"/>
      <c r="J81" s="604"/>
      <c r="K81" s="604"/>
      <c r="L81" s="604"/>
      <c r="M81" s="604"/>
      <c r="N81" s="604"/>
      <c r="O81" s="605"/>
      <c r="P81" s="29"/>
    </row>
    <row r="82" spans="1:16" ht="15.75">
      <c r="A82" s="32"/>
      <c r="B82" s="639"/>
      <c r="C82" s="640"/>
      <c r="D82" s="640"/>
      <c r="E82" s="640"/>
      <c r="F82" s="640"/>
      <c r="G82" s="640"/>
      <c r="H82" s="640"/>
      <c r="I82" s="641"/>
      <c r="J82" s="266" t="s">
        <v>141</v>
      </c>
      <c r="K82" s="266" t="s">
        <v>140</v>
      </c>
      <c r="L82" s="630"/>
      <c r="M82" s="631"/>
      <c r="N82" s="631"/>
      <c r="O82" s="632"/>
      <c r="P82" s="29"/>
    </row>
    <row r="83" spans="1:16">
      <c r="A83" s="32"/>
      <c r="B83" s="627" t="s">
        <v>144</v>
      </c>
      <c r="C83" s="628"/>
      <c r="D83" s="628"/>
      <c r="E83" s="628"/>
      <c r="F83" s="628"/>
      <c r="G83" s="628"/>
      <c r="H83" s="628"/>
      <c r="I83" s="629"/>
      <c r="J83" s="284">
        <f>K83/12</f>
        <v>0</v>
      </c>
      <c r="K83" s="285">
        <f>IFERROR(CashFlow_EffectiveGrossExpense_Year1/CashFlow_NetRentalIncome_Year1,0)</f>
        <v>0</v>
      </c>
      <c r="L83" s="633"/>
      <c r="M83" s="634"/>
      <c r="N83" s="634"/>
      <c r="O83" s="635"/>
      <c r="P83" s="29"/>
    </row>
    <row r="84" spans="1:16">
      <c r="A84" s="32"/>
      <c r="B84" s="627" t="s">
        <v>139</v>
      </c>
      <c r="C84" s="628"/>
      <c r="D84" s="628"/>
      <c r="E84" s="628"/>
      <c r="F84" s="628"/>
      <c r="G84" s="628"/>
      <c r="H84" s="628"/>
      <c r="I84" s="629"/>
      <c r="J84" s="286">
        <f>ROUND(K84/12,)</f>
        <v>0</v>
      </c>
      <c r="K84" s="287">
        <f>'Operating Budget'!K66</f>
        <v>0</v>
      </c>
      <c r="L84" s="633"/>
      <c r="M84" s="634"/>
      <c r="N84" s="634"/>
      <c r="O84" s="635"/>
      <c r="P84" s="29"/>
    </row>
    <row r="85" spans="1:16">
      <c r="A85" s="32"/>
      <c r="B85" s="627" t="s">
        <v>142</v>
      </c>
      <c r="C85" s="628"/>
      <c r="D85" s="628"/>
      <c r="E85" s="628"/>
      <c r="F85" s="628"/>
      <c r="G85" s="628"/>
      <c r="H85" s="628"/>
      <c r="I85" s="629"/>
      <c r="J85" s="286">
        <f>ROUND(K85/12,)</f>
        <v>0</v>
      </c>
      <c r="K85" s="287">
        <f>K84-'Operating Budget'!K64</f>
        <v>0</v>
      </c>
      <c r="L85" s="636"/>
      <c r="M85" s="637"/>
      <c r="N85" s="637"/>
      <c r="O85" s="638"/>
      <c r="P85" s="29"/>
    </row>
    <row r="86" spans="1:16">
      <c r="B86" s="25"/>
      <c r="C86" s="25"/>
      <c r="D86" s="25"/>
      <c r="E86" s="25"/>
      <c r="F86" s="25"/>
      <c r="G86" s="25"/>
      <c r="H86" s="25"/>
      <c r="I86" s="25"/>
      <c r="J86" s="25"/>
      <c r="K86" s="25"/>
      <c r="L86" s="25"/>
      <c r="M86" s="25"/>
      <c r="N86" s="25"/>
      <c r="O86" s="25"/>
    </row>
  </sheetData>
  <sheetProtection algorithmName="SHA-512" hashValue="ABg+0fxh1PmP5rmzDfqm5ggbtbUB9ryX1Rp9bhnpTFw2MAFHX+RmY+j6D1HYesv53MeSXg009ji5quiWumFRvQ==" saltValue="i/fcavSfSbpYGCoPJQ7Acw==" spinCount="100000" sheet="1" formatCells="0"/>
  <mergeCells count="142">
    <mergeCell ref="M80:O80"/>
    <mergeCell ref="M75:O75"/>
    <mergeCell ref="M55:O55"/>
    <mergeCell ref="M57:O57"/>
    <mergeCell ref="M58:O58"/>
    <mergeCell ref="M59:O59"/>
    <mergeCell ref="M60:O60"/>
    <mergeCell ref="B85:I85"/>
    <mergeCell ref="L82:O85"/>
    <mergeCell ref="B81:O81"/>
    <mergeCell ref="B82:I82"/>
    <mergeCell ref="B83:I83"/>
    <mergeCell ref="B84:I84"/>
    <mergeCell ref="B73:I73"/>
    <mergeCell ref="B74:O74"/>
    <mergeCell ref="B75:I75"/>
    <mergeCell ref="B76:I76"/>
    <mergeCell ref="M73:O73"/>
    <mergeCell ref="M76:O76"/>
    <mergeCell ref="M78:O78"/>
    <mergeCell ref="M79:O79"/>
    <mergeCell ref="C78:G78"/>
    <mergeCell ref="C79:G79"/>
    <mergeCell ref="B77:G77"/>
    <mergeCell ref="I77:O77"/>
    <mergeCell ref="B80:I80"/>
    <mergeCell ref="B19:I19"/>
    <mergeCell ref="B22:E22"/>
    <mergeCell ref="F22:G22"/>
    <mergeCell ref="B59:I59"/>
    <mergeCell ref="B60:I60"/>
    <mergeCell ref="B62:I62"/>
    <mergeCell ref="B55:I55"/>
    <mergeCell ref="B57:I57"/>
    <mergeCell ref="B58:I58"/>
    <mergeCell ref="M70:O70"/>
    <mergeCell ref="M71:O71"/>
    <mergeCell ref="M68:O68"/>
    <mergeCell ref="M69:O69"/>
    <mergeCell ref="B68:I68"/>
    <mergeCell ref="B69:I69"/>
    <mergeCell ref="B70:I70"/>
    <mergeCell ref="B71:I71"/>
    <mergeCell ref="M62:O62"/>
    <mergeCell ref="M64:O64"/>
    <mergeCell ref="B64:I64"/>
    <mergeCell ref="M66:O66"/>
    <mergeCell ref="B66:I66"/>
    <mergeCell ref="B11:I11"/>
    <mergeCell ref="B5:O5"/>
    <mergeCell ref="B4:I4"/>
    <mergeCell ref="M7:O7"/>
    <mergeCell ref="M8:O8"/>
    <mergeCell ref="B15:C15"/>
    <mergeCell ref="B16:C16"/>
    <mergeCell ref="B40:I40"/>
    <mergeCell ref="C35:F35"/>
    <mergeCell ref="B36:I36"/>
    <mergeCell ref="B37:I37"/>
    <mergeCell ref="B38:I38"/>
    <mergeCell ref="B39:I39"/>
    <mergeCell ref="M35:O35"/>
    <mergeCell ref="B31:O31"/>
    <mergeCell ref="B32:I32"/>
    <mergeCell ref="B33:E33"/>
    <mergeCell ref="C34:F34"/>
    <mergeCell ref="B24:C24"/>
    <mergeCell ref="B25:C25"/>
    <mergeCell ref="B23:E23"/>
    <mergeCell ref="B29:O29"/>
    <mergeCell ref="M22:O22"/>
    <mergeCell ref="B18:I18"/>
    <mergeCell ref="B1:O2"/>
    <mergeCell ref="M18:O18"/>
    <mergeCell ref="M19:O19"/>
    <mergeCell ref="B21:E21"/>
    <mergeCell ref="F21:G21"/>
    <mergeCell ref="M21:O21"/>
    <mergeCell ref="M14:O14"/>
    <mergeCell ref="D15:H15"/>
    <mergeCell ref="M15:O15"/>
    <mergeCell ref="D16:H16"/>
    <mergeCell ref="M16:O16"/>
    <mergeCell ref="M17:O17"/>
    <mergeCell ref="M9:O9"/>
    <mergeCell ref="E10:H10"/>
    <mergeCell ref="M10:O10"/>
    <mergeCell ref="M11:O11"/>
    <mergeCell ref="M13:O13"/>
    <mergeCell ref="M4:O4"/>
    <mergeCell ref="M6:O6"/>
    <mergeCell ref="B13:I13"/>
    <mergeCell ref="B14:I14"/>
    <mergeCell ref="B17:I17"/>
    <mergeCell ref="B6:I6"/>
    <mergeCell ref="B7:I7"/>
    <mergeCell ref="B52:I52"/>
    <mergeCell ref="M36:O36"/>
    <mergeCell ref="M43:O43"/>
    <mergeCell ref="M44:O44"/>
    <mergeCell ref="M45:O45"/>
    <mergeCell ref="M46:O46"/>
    <mergeCell ref="B53:I53"/>
    <mergeCell ref="B54:I54"/>
    <mergeCell ref="B45:I45"/>
    <mergeCell ref="B46:I46"/>
    <mergeCell ref="B47:I47"/>
    <mergeCell ref="B48:I48"/>
    <mergeCell ref="B49:I49"/>
    <mergeCell ref="M54:O54"/>
    <mergeCell ref="M53:O53"/>
    <mergeCell ref="M52:O52"/>
    <mergeCell ref="B43:I43"/>
    <mergeCell ref="B44:I44"/>
    <mergeCell ref="B50:I50"/>
    <mergeCell ref="B51:I51"/>
    <mergeCell ref="M48:O48"/>
    <mergeCell ref="M49:O49"/>
    <mergeCell ref="M47:O47"/>
    <mergeCell ref="M37:O37"/>
    <mergeCell ref="M50:O50"/>
    <mergeCell ref="M51:O51"/>
    <mergeCell ref="F23:G23"/>
    <mergeCell ref="D24:H24"/>
    <mergeCell ref="M39:O39"/>
    <mergeCell ref="M40:O40"/>
    <mergeCell ref="M41:O41"/>
    <mergeCell ref="D25:H25"/>
    <mergeCell ref="M38:O38"/>
    <mergeCell ref="B26:I26"/>
    <mergeCell ref="B28:I28"/>
    <mergeCell ref="M34:O34"/>
    <mergeCell ref="B30:I30"/>
    <mergeCell ref="M23:O23"/>
    <mergeCell ref="M32:O32"/>
    <mergeCell ref="M33:O33"/>
    <mergeCell ref="M28:O28"/>
    <mergeCell ref="M30:O30"/>
    <mergeCell ref="M24:O24"/>
    <mergeCell ref="M25:O25"/>
    <mergeCell ref="M26:O26"/>
    <mergeCell ref="B41:I41"/>
  </mergeCells>
  <printOptions horizontalCentered="1"/>
  <pageMargins left="0.5" right="0.5" top="0.5" bottom="0.5" header="0.3" footer="0.3"/>
  <pageSetup scale="60" fitToHeight="2" orientation="portrait" r:id="rId1"/>
  <headerFooter>
    <oddHeader>&amp;R&amp;F</oddHeader>
    <oddFooter>&amp;LWHDP Workbook&amp;C&amp;A&amp;  - 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M47"/>
  <sheetViews>
    <sheetView showGridLines="0" zoomScaleNormal="100" zoomScaleSheetLayoutView="100" workbookViewId="0">
      <pane ySplit="2" topLeftCell="A3" activePane="bottomLeft" state="frozen"/>
      <selection pane="bottomLeft" activeCell="K22" sqref="K22"/>
    </sheetView>
  </sheetViews>
  <sheetFormatPr defaultColWidth="9.140625" defaultRowHeight="12.75"/>
  <cols>
    <col min="1" max="1" width="3.7109375" style="40" customWidth="1"/>
    <col min="2" max="5" width="9.140625" style="40"/>
    <col min="6" max="6" width="10" style="40" bestFit="1" customWidth="1"/>
    <col min="7" max="9" width="9.140625" style="40"/>
    <col min="10" max="11" width="11.7109375" style="40" customWidth="1"/>
    <col min="12" max="12" width="3.28515625" style="40" customWidth="1"/>
    <col min="13" max="16384" width="9.140625" style="40"/>
  </cols>
  <sheetData>
    <row r="1" spans="1:12">
      <c r="B1" s="651" t="s">
        <v>300</v>
      </c>
      <c r="C1" s="651"/>
      <c r="D1" s="651"/>
      <c r="E1" s="651"/>
      <c r="F1" s="651"/>
      <c r="G1" s="651"/>
      <c r="H1" s="651"/>
      <c r="I1" s="651"/>
      <c r="J1" s="651"/>
      <c r="K1" s="651"/>
    </row>
    <row r="2" spans="1:12">
      <c r="B2" s="651"/>
      <c r="C2" s="651"/>
      <c r="D2" s="651"/>
      <c r="E2" s="651"/>
      <c r="F2" s="651"/>
      <c r="G2" s="651"/>
      <c r="H2" s="651"/>
      <c r="I2" s="651"/>
      <c r="J2" s="651"/>
      <c r="K2" s="651"/>
    </row>
    <row r="3" spans="1:12" ht="15.75">
      <c r="B3" s="41"/>
      <c r="C3" s="41"/>
      <c r="D3" s="41"/>
      <c r="E3" s="41"/>
      <c r="F3" s="41"/>
      <c r="G3" s="41"/>
      <c r="H3" s="41"/>
      <c r="I3" s="41"/>
      <c r="J3" s="41"/>
      <c r="K3" s="41"/>
    </row>
    <row r="4" spans="1:12" ht="15.75">
      <c r="B4" s="42" t="s">
        <v>301</v>
      </c>
      <c r="C4" s="43"/>
      <c r="D4" s="43"/>
      <c r="E4" s="43"/>
      <c r="F4" s="43"/>
      <c r="G4" s="43"/>
      <c r="H4" s="43"/>
      <c r="I4" s="43"/>
      <c r="J4" s="43"/>
      <c r="K4" s="43"/>
    </row>
    <row r="5" spans="1:12">
      <c r="B5" s="44"/>
      <c r="C5" s="45"/>
      <c r="D5" s="45"/>
      <c r="E5" s="45"/>
      <c r="F5" s="652"/>
      <c r="G5" s="652"/>
      <c r="H5" s="652"/>
      <c r="I5" s="46"/>
      <c r="J5" s="47" t="s">
        <v>302</v>
      </c>
      <c r="K5" s="47" t="s">
        <v>303</v>
      </c>
    </row>
    <row r="6" spans="1:12">
      <c r="B6" s="45" t="s">
        <v>97</v>
      </c>
      <c r="C6" s="45"/>
      <c r="D6" s="45"/>
      <c r="E6" s="45"/>
      <c r="F6" s="45"/>
      <c r="G6" s="48"/>
      <c r="H6" s="395"/>
      <c r="I6" s="49"/>
      <c r="J6" s="50">
        <f>'Cash Flow'!K34</f>
        <v>0</v>
      </c>
      <c r="K6" s="51">
        <f>'Cash Flow'!Y34</f>
        <v>0</v>
      </c>
    </row>
    <row r="7" spans="1:12">
      <c r="B7" s="653" t="s">
        <v>304</v>
      </c>
      <c r="C7" s="654"/>
      <c r="D7" s="654"/>
      <c r="E7" s="45"/>
      <c r="F7" s="45"/>
      <c r="G7" s="48"/>
      <c r="H7" s="395"/>
      <c r="I7" s="52"/>
      <c r="J7" s="330"/>
      <c r="K7" s="330"/>
    </row>
    <row r="8" spans="1:12" hidden="1">
      <c r="A8" s="396"/>
      <c r="B8" s="324" t="s">
        <v>301</v>
      </c>
      <c r="C8" s="45"/>
      <c r="D8" s="45"/>
      <c r="E8" s="45"/>
      <c r="F8" s="45"/>
      <c r="G8" s="53"/>
      <c r="H8" s="54"/>
      <c r="I8" s="49"/>
      <c r="J8" s="55">
        <f>SUM(J6:J7)</f>
        <v>0</v>
      </c>
      <c r="K8" s="55">
        <f>SUM(K6:K7)</f>
        <v>0</v>
      </c>
      <c r="L8" s="499"/>
    </row>
    <row r="9" spans="1:12" ht="15" hidden="1">
      <c r="A9" s="396"/>
      <c r="B9" s="328" t="s">
        <v>305</v>
      </c>
      <c r="C9" s="328"/>
      <c r="D9" s="328"/>
      <c r="E9" s="328"/>
      <c r="F9" s="328"/>
      <c r="G9" s="328"/>
      <c r="H9" s="328"/>
      <c r="I9" s="328"/>
      <c r="J9" s="328"/>
      <c r="K9" s="328"/>
      <c r="L9" s="333"/>
    </row>
    <row r="10" spans="1:12" hidden="1">
      <c r="A10" s="396"/>
      <c r="B10" s="56"/>
      <c r="C10" s="57"/>
      <c r="D10" s="57"/>
      <c r="E10" s="646" t="s">
        <v>429</v>
      </c>
      <c r="F10" s="655" t="s">
        <v>306</v>
      </c>
      <c r="G10" s="657" t="s">
        <v>105</v>
      </c>
      <c r="H10" s="659" t="s">
        <v>307</v>
      </c>
      <c r="I10" s="659" t="s">
        <v>308</v>
      </c>
      <c r="J10" s="659" t="s">
        <v>309</v>
      </c>
      <c r="K10" s="659" t="s">
        <v>310</v>
      </c>
      <c r="L10" s="333"/>
    </row>
    <row r="11" spans="1:12" ht="27" hidden="1" customHeight="1">
      <c r="A11" s="396"/>
      <c r="B11" s="58" t="s">
        <v>311</v>
      </c>
      <c r="C11" s="59"/>
      <c r="D11" s="59"/>
      <c r="E11" s="647"/>
      <c r="F11" s="656"/>
      <c r="G11" s="658"/>
      <c r="H11" s="647"/>
      <c r="I11" s="647"/>
      <c r="J11" s="656"/>
      <c r="K11" s="656"/>
      <c r="L11" s="333"/>
    </row>
    <row r="12" spans="1:12" hidden="1">
      <c r="A12" s="396"/>
      <c r="B12" s="648"/>
      <c r="C12" s="649"/>
      <c r="D12" s="650"/>
      <c r="E12" s="85"/>
      <c r="F12" s="87"/>
      <c r="G12" s="88"/>
      <c r="H12" s="87"/>
      <c r="I12" s="87"/>
      <c r="J12" s="86">
        <f>IF(F12&gt;0,PMT(G12/12,I12*12,-F12,),)*12</f>
        <v>0</v>
      </c>
      <c r="K12" s="86">
        <f>J12</f>
        <v>0</v>
      </c>
      <c r="L12" s="333"/>
    </row>
    <row r="13" spans="1:12" hidden="1">
      <c r="A13" s="396"/>
      <c r="B13" s="648"/>
      <c r="C13" s="649"/>
      <c r="D13" s="650"/>
      <c r="E13" s="85"/>
      <c r="F13" s="87"/>
      <c r="G13" s="88"/>
      <c r="H13" s="87"/>
      <c r="I13" s="87"/>
      <c r="J13" s="86">
        <f t="shared" ref="J13:J17" si="0">IF(F13&gt;0,PMT(G13/12,I13*12,-F13,),)*12</f>
        <v>0</v>
      </c>
      <c r="K13" s="86">
        <f t="shared" ref="K13:K17" si="1">J13</f>
        <v>0</v>
      </c>
      <c r="L13" s="333"/>
    </row>
    <row r="14" spans="1:12" hidden="1">
      <c r="A14" s="396"/>
      <c r="B14" s="648"/>
      <c r="C14" s="649"/>
      <c r="D14" s="650"/>
      <c r="E14" s="85"/>
      <c r="F14" s="87"/>
      <c r="G14" s="88"/>
      <c r="H14" s="87"/>
      <c r="I14" s="87"/>
      <c r="J14" s="86">
        <f t="shared" si="0"/>
        <v>0</v>
      </c>
      <c r="K14" s="86">
        <f t="shared" si="1"/>
        <v>0</v>
      </c>
      <c r="L14" s="333"/>
    </row>
    <row r="15" spans="1:12" hidden="1">
      <c r="A15" s="396"/>
      <c r="B15" s="648"/>
      <c r="C15" s="649"/>
      <c r="D15" s="650"/>
      <c r="E15" s="85"/>
      <c r="F15" s="87"/>
      <c r="G15" s="88"/>
      <c r="H15" s="87"/>
      <c r="I15" s="87"/>
      <c r="J15" s="86">
        <f t="shared" si="0"/>
        <v>0</v>
      </c>
      <c r="K15" s="86">
        <f t="shared" si="1"/>
        <v>0</v>
      </c>
      <c r="L15" s="333"/>
    </row>
    <row r="16" spans="1:12" hidden="1">
      <c r="A16" s="396"/>
      <c r="B16" s="648"/>
      <c r="C16" s="649"/>
      <c r="D16" s="650"/>
      <c r="E16" s="85"/>
      <c r="F16" s="87"/>
      <c r="G16" s="88"/>
      <c r="H16" s="87"/>
      <c r="I16" s="87"/>
      <c r="J16" s="86">
        <f t="shared" si="0"/>
        <v>0</v>
      </c>
      <c r="K16" s="86">
        <f t="shared" si="1"/>
        <v>0</v>
      </c>
      <c r="L16" s="333"/>
    </row>
    <row r="17" spans="1:13" hidden="1">
      <c r="A17" s="396"/>
      <c r="B17" s="648"/>
      <c r="C17" s="649"/>
      <c r="D17" s="650"/>
      <c r="E17" s="85"/>
      <c r="F17" s="87"/>
      <c r="G17" s="88"/>
      <c r="H17" s="87"/>
      <c r="I17" s="87"/>
      <c r="J17" s="86">
        <f t="shared" si="0"/>
        <v>0</v>
      </c>
      <c r="K17" s="86">
        <f t="shared" si="1"/>
        <v>0</v>
      </c>
      <c r="L17" s="333"/>
    </row>
    <row r="18" spans="1:13" hidden="1">
      <c r="A18" s="396"/>
      <c r="B18" s="44" t="s">
        <v>312</v>
      </c>
      <c r="C18" s="45"/>
      <c r="D18" s="45"/>
      <c r="E18" s="45"/>
      <c r="F18" s="45"/>
      <c r="G18" s="53"/>
      <c r="H18" s="60"/>
      <c r="I18" s="61"/>
      <c r="J18" s="62">
        <f>SUM(J12:J17)</f>
        <v>0</v>
      </c>
      <c r="K18" s="62">
        <f>SUM(K12:K17)</f>
        <v>0</v>
      </c>
      <c r="L18" s="333"/>
    </row>
    <row r="19" spans="1:13">
      <c r="B19" s="44" t="s">
        <v>301</v>
      </c>
      <c r="C19" s="45"/>
      <c r="D19" s="45"/>
      <c r="E19" s="45"/>
      <c r="F19" s="63"/>
      <c r="G19" s="53"/>
      <c r="H19" s="324"/>
      <c r="I19" s="48"/>
      <c r="J19" s="64">
        <f>J8-J18</f>
        <v>0</v>
      </c>
      <c r="K19" s="64">
        <f>K8-K18</f>
        <v>0</v>
      </c>
    </row>
    <row r="20" spans="1:13">
      <c r="B20" s="45" t="s">
        <v>313</v>
      </c>
      <c r="C20" s="45"/>
      <c r="D20" s="45"/>
      <c r="E20" s="45"/>
      <c r="F20" s="45"/>
      <c r="G20" s="53"/>
      <c r="H20" s="324"/>
      <c r="I20" s="48"/>
      <c r="J20" s="89"/>
      <c r="K20" s="89"/>
    </row>
    <row r="21" spans="1:13">
      <c r="B21" s="44" t="s">
        <v>314</v>
      </c>
      <c r="C21" s="45"/>
      <c r="D21" s="45"/>
      <c r="E21" s="45"/>
      <c r="F21" s="45"/>
      <c r="G21" s="53"/>
      <c r="H21" s="324"/>
      <c r="I21" s="48"/>
      <c r="J21" s="64">
        <f>IFERROR(J19/J20,0)</f>
        <v>0</v>
      </c>
      <c r="K21" s="64">
        <f>IFERROR(K19/K20,0)</f>
        <v>0</v>
      </c>
    </row>
    <row r="22" spans="1:13">
      <c r="B22" s="44"/>
      <c r="C22" s="45"/>
      <c r="D22" s="45"/>
      <c r="E22" s="45"/>
      <c r="F22" s="45"/>
      <c r="G22" s="53"/>
      <c r="H22" s="324"/>
      <c r="I22" s="48"/>
      <c r="J22" s="65"/>
      <c r="K22" s="45"/>
    </row>
    <row r="23" spans="1:13" ht="15">
      <c r="B23" s="66" t="s">
        <v>315</v>
      </c>
      <c r="C23" s="66"/>
      <c r="D23" s="66"/>
      <c r="E23" s="66"/>
      <c r="F23" s="66"/>
      <c r="G23" s="66"/>
      <c r="H23" s="66"/>
      <c r="I23" s="66"/>
      <c r="J23" s="66"/>
      <c r="K23" s="328"/>
    </row>
    <row r="24" spans="1:13">
      <c r="B24" s="67" t="s">
        <v>316</v>
      </c>
      <c r="C24" s="45"/>
      <c r="D24" s="45"/>
      <c r="E24" s="45"/>
      <c r="F24" s="45"/>
      <c r="G24" s="53"/>
      <c r="H24" s="68"/>
      <c r="I24" s="68"/>
      <c r="J24" s="69"/>
      <c r="K24" s="70">
        <f>MIN(J21:K21)</f>
        <v>0</v>
      </c>
    </row>
    <row r="25" spans="1:13">
      <c r="B25" s="67" t="s">
        <v>307</v>
      </c>
      <c r="C25" s="45"/>
      <c r="D25" s="45"/>
      <c r="E25" s="45"/>
      <c r="F25" s="45"/>
      <c r="G25" s="53"/>
      <c r="H25" s="324"/>
      <c r="I25" s="324"/>
      <c r="J25" s="69"/>
      <c r="K25" s="90"/>
    </row>
    <row r="26" spans="1:13">
      <c r="B26" s="67" t="s">
        <v>317</v>
      </c>
      <c r="C26" s="45"/>
      <c r="D26" s="45"/>
      <c r="E26" s="71"/>
      <c r="F26" s="53"/>
      <c r="G26" s="72"/>
      <c r="H26" s="60"/>
      <c r="I26" s="324"/>
      <c r="J26" s="69"/>
      <c r="K26" s="90"/>
    </row>
    <row r="27" spans="1:13">
      <c r="B27" s="67" t="s">
        <v>318</v>
      </c>
      <c r="C27" s="73"/>
      <c r="D27" s="73"/>
      <c r="E27" s="73"/>
      <c r="F27" s="73"/>
      <c r="G27" s="73"/>
      <c r="H27" s="73"/>
      <c r="I27" s="73"/>
      <c r="J27" s="69"/>
      <c r="K27" s="91"/>
    </row>
    <row r="28" spans="1:13">
      <c r="B28" s="67" t="s">
        <v>319</v>
      </c>
      <c r="C28" s="74"/>
      <c r="D28" s="74"/>
      <c r="E28" s="74"/>
      <c r="F28" s="74"/>
      <c r="G28" s="74"/>
      <c r="H28" s="74"/>
      <c r="I28" s="74"/>
      <c r="J28" s="69"/>
      <c r="K28" s="91"/>
      <c r="M28" s="40" t="s">
        <v>423</v>
      </c>
    </row>
    <row r="29" spans="1:13">
      <c r="B29" s="67" t="s">
        <v>320</v>
      </c>
      <c r="C29" s="74"/>
      <c r="D29" s="74"/>
      <c r="E29" s="74"/>
      <c r="F29" s="74"/>
      <c r="G29" s="74"/>
      <c r="H29" s="74"/>
      <c r="I29" s="74"/>
      <c r="J29" s="69"/>
      <c r="K29" s="75">
        <f>IF(OR(ISBLANK(MortgageCalc_FirstMortgCalc_FirstMortg_InterestRate),ISBLANK(MortgageCalc_FirstMortgCalc_FirstMortg_MIP),ISBLANK(MortgageCalc_FirstMortgCalc_FirstMortg_Amortization)),0,PMT((MortgageCalc_FirstMortgCalc_FirstMortg_InterestRate)/12,MortgageCalc_FirstMortgCalc_FirstMortg_Amortization*12,-1)*12+MortgageCalc_FirstMortgCalc_FirstMortg_MIP)</f>
        <v>0</v>
      </c>
    </row>
    <row r="30" spans="1:13">
      <c r="B30" s="67" t="s">
        <v>321</v>
      </c>
      <c r="C30" s="74"/>
      <c r="D30" s="74"/>
      <c r="E30" s="74"/>
      <c r="F30" s="74"/>
      <c r="G30" s="74"/>
      <c r="H30" s="74"/>
      <c r="I30" s="76"/>
      <c r="J30" s="69"/>
      <c r="K30" s="70">
        <f>IF(K29=0,0,K24/K29)</f>
        <v>0</v>
      </c>
    </row>
    <row r="31" spans="1:13">
      <c r="B31" s="77" t="s">
        <v>322</v>
      </c>
      <c r="C31" s="74"/>
      <c r="D31" s="74"/>
      <c r="E31" s="74"/>
      <c r="F31" s="74"/>
      <c r="G31" s="74"/>
      <c r="H31" s="74"/>
      <c r="J31" s="69"/>
      <c r="K31" s="62">
        <f>ROUNDDOWN(K30,-3)</f>
        <v>0</v>
      </c>
    </row>
    <row r="32" spans="1:13">
      <c r="B32" s="77" t="s">
        <v>323</v>
      </c>
      <c r="C32" s="69"/>
      <c r="D32" s="69"/>
      <c r="E32" s="69"/>
      <c r="F32" s="69"/>
      <c r="G32" s="69"/>
      <c r="H32" s="69"/>
      <c r="I32" s="69"/>
      <c r="J32" s="69"/>
      <c r="K32" s="90"/>
    </row>
    <row r="33" spans="2:11">
      <c r="B33" s="78"/>
      <c r="C33" s="79"/>
      <c r="D33" s="79"/>
      <c r="E33" s="79"/>
      <c r="F33" s="79"/>
      <c r="G33" s="79"/>
      <c r="H33" s="79"/>
      <c r="I33" s="79"/>
      <c r="J33" s="79"/>
      <c r="K33" s="80"/>
    </row>
    <row r="34" spans="2:11" ht="15">
      <c r="B34" s="66" t="s">
        <v>324</v>
      </c>
      <c r="C34" s="66"/>
      <c r="D34" s="66"/>
      <c r="E34" s="66"/>
      <c r="F34" s="66"/>
      <c r="G34" s="66"/>
      <c r="H34" s="66"/>
      <c r="I34" s="66"/>
      <c r="J34" s="66"/>
      <c r="K34" s="328"/>
    </row>
    <row r="35" spans="2:11">
      <c r="B35" s="81" t="s">
        <v>325</v>
      </c>
      <c r="C35" s="69"/>
      <c r="D35" s="69"/>
      <c r="E35" s="69"/>
      <c r="F35" s="69"/>
      <c r="G35" s="69"/>
      <c r="H35" s="69"/>
      <c r="I35" s="69"/>
      <c r="J35" s="69"/>
      <c r="K35" s="70">
        <f>'Operating Budget'!J78</f>
        <v>0</v>
      </c>
    </row>
    <row r="36" spans="2:11">
      <c r="B36" s="81" t="s">
        <v>313</v>
      </c>
      <c r="C36" s="69"/>
      <c r="D36" s="69"/>
      <c r="E36" s="69"/>
      <c r="F36" s="69"/>
      <c r="G36" s="69"/>
      <c r="H36" s="69"/>
      <c r="I36" s="69"/>
      <c r="J36" s="69"/>
      <c r="K36" s="89"/>
    </row>
    <row r="37" spans="2:11">
      <c r="B37" s="81" t="s">
        <v>326</v>
      </c>
      <c r="C37" s="69"/>
      <c r="D37" s="69"/>
      <c r="E37" s="69"/>
      <c r="F37" s="69"/>
      <c r="G37" s="69"/>
      <c r="H37" s="69"/>
      <c r="I37" s="69"/>
      <c r="J37" s="69"/>
      <c r="K37" s="500">
        <f>IFERROR(K35/K36,0)</f>
        <v>0</v>
      </c>
    </row>
    <row r="38" spans="2:11">
      <c r="B38" s="78" t="s">
        <v>307</v>
      </c>
      <c r="C38" s="69"/>
      <c r="D38" s="69"/>
      <c r="E38" s="69"/>
      <c r="F38" s="69"/>
      <c r="G38" s="69"/>
      <c r="H38" s="69"/>
      <c r="I38" s="69"/>
      <c r="J38" s="69"/>
      <c r="K38" s="90"/>
    </row>
    <row r="39" spans="2:11">
      <c r="B39" s="78" t="s">
        <v>318</v>
      </c>
      <c r="C39" s="69"/>
      <c r="D39" s="69"/>
      <c r="E39" s="69"/>
      <c r="F39" s="69"/>
      <c r="G39" s="69"/>
      <c r="H39" s="69"/>
      <c r="I39" s="69"/>
      <c r="J39" s="69"/>
      <c r="K39" s="91"/>
    </row>
    <row r="40" spans="2:11">
      <c r="B40" s="82" t="s">
        <v>319</v>
      </c>
      <c r="C40" s="82"/>
      <c r="D40" s="82"/>
      <c r="E40" s="82"/>
      <c r="F40" s="69"/>
      <c r="G40" s="69"/>
      <c r="H40" s="69"/>
      <c r="I40" s="69"/>
      <c r="J40" s="69"/>
      <c r="K40" s="91"/>
    </row>
    <row r="41" spans="2:11">
      <c r="B41" s="81" t="s">
        <v>320</v>
      </c>
      <c r="C41" s="69"/>
      <c r="D41" s="69"/>
      <c r="E41" s="69"/>
      <c r="F41" s="69"/>
      <c r="G41" s="69"/>
      <c r="H41" s="69"/>
      <c r="I41" s="69"/>
      <c r="J41" s="69"/>
      <c r="K41" s="75">
        <f>IF(K35&gt;0,PMT(K39/12,K38*12,-1,)*12+K40,0)</f>
        <v>0</v>
      </c>
    </row>
    <row r="42" spans="2:11">
      <c r="B42" s="81" t="s">
        <v>327</v>
      </c>
      <c r="C42" s="69"/>
      <c r="D42" s="69"/>
      <c r="E42" s="69"/>
      <c r="F42" s="69"/>
      <c r="G42" s="69"/>
      <c r="H42" s="69"/>
      <c r="I42" s="69"/>
      <c r="J42" s="69"/>
      <c r="K42" s="70">
        <f>IF(K41=0,0,K37/K41)</f>
        <v>0</v>
      </c>
    </row>
    <row r="43" spans="2:11">
      <c r="B43" s="83" t="s">
        <v>328</v>
      </c>
      <c r="C43" s="69"/>
      <c r="D43" s="69"/>
      <c r="E43" s="69"/>
      <c r="F43" s="69"/>
      <c r="G43" s="69"/>
      <c r="H43" s="69"/>
      <c r="J43" s="69"/>
      <c r="K43" s="62">
        <f>ROUNDDOWN(K42,-3)</f>
        <v>0</v>
      </c>
    </row>
    <row r="44" spans="2:11">
      <c r="B44" s="83" t="s">
        <v>329</v>
      </c>
      <c r="C44" s="69"/>
      <c r="D44" s="69"/>
      <c r="E44" s="69"/>
      <c r="F44" s="69"/>
      <c r="G44" s="69"/>
      <c r="H44" s="69"/>
      <c r="I44" s="69"/>
      <c r="J44" s="69"/>
      <c r="K44" s="90"/>
    </row>
    <row r="45" spans="2:11">
      <c r="B45" s="40" t="s">
        <v>330</v>
      </c>
      <c r="K45" s="92"/>
    </row>
    <row r="47" spans="2:11" ht="13.5" thickBot="1">
      <c r="B47" s="84"/>
      <c r="C47" s="84"/>
      <c r="D47" s="84"/>
      <c r="E47" s="84"/>
      <c r="F47" s="84"/>
      <c r="G47" s="84"/>
      <c r="H47" s="84"/>
      <c r="I47" s="84"/>
      <c r="J47" s="84"/>
      <c r="K47" s="84"/>
    </row>
  </sheetData>
  <sheetProtection algorithmName="SHA-512" hashValue="txmq3+hfo8MTtDd6xOYDMvt/RKVQQSuIoJCAJl/DyJCvr9EdpTT7O4RALtiI9OMyylK0itgL7vHOBKC2pCg9dQ==" saltValue="TrZXIyIpPTJcji6t39iD6Q==" spinCount="100000" sheet="1" formatCells="0"/>
  <mergeCells count="16">
    <mergeCell ref="E10:E11"/>
    <mergeCell ref="B17:D17"/>
    <mergeCell ref="B1:K2"/>
    <mergeCell ref="F5:H5"/>
    <mergeCell ref="B7:D7"/>
    <mergeCell ref="F10:F11"/>
    <mergeCell ref="G10:G11"/>
    <mergeCell ref="H10:H11"/>
    <mergeCell ref="I10:I11"/>
    <mergeCell ref="J10:J11"/>
    <mergeCell ref="K10:K11"/>
    <mergeCell ref="B12:D12"/>
    <mergeCell ref="B13:D13"/>
    <mergeCell ref="B14:D14"/>
    <mergeCell ref="B15:D15"/>
    <mergeCell ref="B16:D16"/>
  </mergeCells>
  <dataValidations disablePrompts="1" count="1">
    <dataValidation type="list" operator="equal" allowBlank="1" showInputMessage="1" showErrorMessage="1" sqref="K45" xr:uid="{00000000-0002-0000-0400-000000000000}">
      <formula1>"x"</formula1>
    </dataValidation>
  </dataValidations>
  <pageMargins left="0.7" right="0.7" top="0.75" bottom="0.75" header="0.3" footer="0.3"/>
  <pageSetup scale="95" orientation="portrait" r:id="rId1"/>
  <headerFooter>
    <oddHeader>&amp;R&amp;F</oddHeader>
    <oddFooter>&amp;LWHDP Workbook&amp;C&amp;A&amp;  - Page &amp;P of &amp;N&amp;R&amp;D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M126"/>
  <sheetViews>
    <sheetView showGridLines="0" showZeros="0" zoomScaleNormal="100" zoomScaleSheetLayoutView="100" workbookViewId="0">
      <pane ySplit="4" topLeftCell="A68" activePane="bottomLeft" state="frozen"/>
      <selection pane="bottomLeft" activeCell="L102" sqref="L102"/>
    </sheetView>
  </sheetViews>
  <sheetFormatPr defaultColWidth="9.140625" defaultRowHeight="12.75"/>
  <cols>
    <col min="1" max="1" width="3.28515625" style="40" customWidth="1"/>
    <col min="2" max="2" width="8.28515625" style="40" customWidth="1"/>
    <col min="3" max="3" width="10.7109375" style="40" customWidth="1"/>
    <col min="4" max="6" width="9.140625" style="40"/>
    <col min="7" max="7" width="3.7109375" style="40" customWidth="1"/>
    <col min="8" max="9" width="10.7109375" style="40" customWidth="1"/>
    <col min="10" max="10" width="30.7109375" style="478" customWidth="1"/>
    <col min="11" max="12" width="9.140625" style="40"/>
    <col min="13" max="13" width="10.7109375" style="40" customWidth="1"/>
    <col min="14" max="14" width="10" style="40" bestFit="1" customWidth="1"/>
    <col min="15" max="16384" width="9.140625" style="40"/>
  </cols>
  <sheetData>
    <row r="1" spans="1:10">
      <c r="A1" s="69"/>
      <c r="B1" s="651" t="s">
        <v>241</v>
      </c>
      <c r="C1" s="667"/>
      <c r="D1" s="667"/>
      <c r="E1" s="667"/>
      <c r="F1" s="667"/>
      <c r="G1" s="667"/>
      <c r="H1" s="667"/>
      <c r="I1" s="667"/>
      <c r="J1" s="667"/>
    </row>
    <row r="2" spans="1:10">
      <c r="A2" s="69"/>
      <c r="B2" s="667"/>
      <c r="C2" s="667"/>
      <c r="D2" s="667"/>
      <c r="E2" s="667"/>
      <c r="F2" s="667"/>
      <c r="G2" s="667"/>
      <c r="H2" s="667"/>
      <c r="I2" s="667"/>
      <c r="J2" s="667"/>
    </row>
    <row r="3" spans="1:10">
      <c r="A3" s="79"/>
      <c r="B3" s="93"/>
      <c r="C3" s="93"/>
      <c r="D3" s="93"/>
      <c r="E3" s="93"/>
      <c r="F3" s="93"/>
      <c r="G3" s="93"/>
      <c r="H3" s="93"/>
      <c r="I3" s="93"/>
      <c r="J3" s="476"/>
    </row>
    <row r="4" spans="1:10">
      <c r="A4" s="69"/>
      <c r="B4" s="94"/>
      <c r="C4" s="95"/>
      <c r="D4" s="96"/>
      <c r="E4" s="96"/>
      <c r="F4" s="96"/>
      <c r="G4" s="97"/>
      <c r="H4" s="98" t="s">
        <v>159</v>
      </c>
      <c r="I4" s="98" t="s">
        <v>31</v>
      </c>
      <c r="J4" s="99" t="s">
        <v>33</v>
      </c>
    </row>
    <row r="5" spans="1:10" ht="15">
      <c r="A5" s="69"/>
      <c r="B5" s="100" t="s">
        <v>160</v>
      </c>
      <c r="C5" s="101"/>
      <c r="D5" s="101"/>
      <c r="E5" s="101"/>
      <c r="F5" s="101"/>
      <c r="G5" s="102"/>
      <c r="H5" s="103"/>
      <c r="I5" s="103"/>
      <c r="J5" s="477"/>
    </row>
    <row r="6" spans="1:10">
      <c r="A6" s="69"/>
      <c r="B6" s="104" t="s">
        <v>162</v>
      </c>
      <c r="C6" s="104"/>
      <c r="D6" s="104"/>
      <c r="E6" s="104"/>
      <c r="F6" s="104"/>
      <c r="G6" s="104"/>
      <c r="H6" s="8"/>
      <c r="I6" s="105">
        <f t="shared" ref="I6:I14" si="0">IFERROR(H6/UnitMix_Summary_UnitCount_Total,0)</f>
        <v>0</v>
      </c>
      <c r="J6" s="227"/>
    </row>
    <row r="7" spans="1:10">
      <c r="A7" s="69"/>
      <c r="B7" s="104" t="s">
        <v>415</v>
      </c>
      <c r="C7" s="104"/>
      <c r="D7" s="104"/>
      <c r="E7" s="104"/>
      <c r="F7" s="104"/>
      <c r="G7" s="104"/>
      <c r="H7" s="8"/>
      <c r="I7" s="105">
        <f t="shared" si="0"/>
        <v>0</v>
      </c>
      <c r="J7" s="227"/>
    </row>
    <row r="8" spans="1:10">
      <c r="A8" s="69"/>
      <c r="B8" s="104" t="s">
        <v>163</v>
      </c>
      <c r="C8" s="104"/>
      <c r="D8" s="104"/>
      <c r="E8" s="104"/>
      <c r="F8" s="104"/>
      <c r="G8" s="104"/>
      <c r="H8" s="8"/>
      <c r="I8" s="105">
        <f t="shared" si="0"/>
        <v>0</v>
      </c>
      <c r="J8" s="227"/>
    </row>
    <row r="9" spans="1:10">
      <c r="A9" s="69"/>
      <c r="B9" s="668" t="s">
        <v>164</v>
      </c>
      <c r="C9" s="654"/>
      <c r="D9" s="654"/>
      <c r="E9" s="654"/>
      <c r="F9" s="654"/>
      <c r="G9" s="104"/>
      <c r="H9" s="106">
        <f>SUM(H6:H8)</f>
        <v>0</v>
      </c>
      <c r="I9" s="397">
        <f t="shared" si="0"/>
        <v>0</v>
      </c>
      <c r="J9" s="227"/>
    </row>
    <row r="10" spans="1:10">
      <c r="A10" s="69"/>
      <c r="B10" s="104" t="s">
        <v>165</v>
      </c>
      <c r="C10" s="104"/>
      <c r="D10" s="104"/>
      <c r="E10" s="104"/>
      <c r="F10" s="104"/>
      <c r="G10" s="104"/>
      <c r="H10" s="8"/>
      <c r="I10" s="105">
        <f t="shared" si="0"/>
        <v>0</v>
      </c>
      <c r="J10" s="227"/>
    </row>
    <row r="11" spans="1:10">
      <c r="A11" s="69"/>
      <c r="B11" s="104" t="s">
        <v>0</v>
      </c>
      <c r="C11" s="104"/>
      <c r="D11" s="648"/>
      <c r="E11" s="669"/>
      <c r="F11" s="670"/>
      <c r="G11" s="104"/>
      <c r="H11" s="8"/>
      <c r="I11" s="105">
        <f t="shared" si="0"/>
        <v>0</v>
      </c>
      <c r="J11" s="227"/>
    </row>
    <row r="12" spans="1:10">
      <c r="A12" s="69"/>
      <c r="B12" s="104" t="s">
        <v>0</v>
      </c>
      <c r="C12" s="104"/>
      <c r="D12" s="648"/>
      <c r="E12" s="669"/>
      <c r="F12" s="670"/>
      <c r="G12" s="104"/>
      <c r="H12" s="8"/>
      <c r="I12" s="105">
        <f t="shared" si="0"/>
        <v>0</v>
      </c>
      <c r="J12" s="227"/>
    </row>
    <row r="13" spans="1:10">
      <c r="A13" s="69"/>
      <c r="B13" s="104" t="s">
        <v>166</v>
      </c>
      <c r="C13" s="104"/>
      <c r="D13" s="648"/>
      <c r="E13" s="669"/>
      <c r="F13" s="670"/>
      <c r="G13" s="104"/>
      <c r="H13" s="8">
        <v>0</v>
      </c>
      <c r="I13" s="105">
        <f t="shared" si="0"/>
        <v>0</v>
      </c>
      <c r="J13" s="227"/>
    </row>
    <row r="14" spans="1:10">
      <c r="A14" s="69"/>
      <c r="B14" s="104" t="s">
        <v>166</v>
      </c>
      <c r="C14" s="104"/>
      <c r="D14" s="648"/>
      <c r="E14" s="669"/>
      <c r="F14" s="670"/>
      <c r="G14" s="104"/>
      <c r="H14" s="8">
        <v>0</v>
      </c>
      <c r="I14" s="105">
        <f t="shared" si="0"/>
        <v>0</v>
      </c>
      <c r="J14" s="227"/>
    </row>
    <row r="15" spans="1:10">
      <c r="A15" s="69"/>
      <c r="B15" s="107" t="s">
        <v>239</v>
      </c>
      <c r="C15" s="104"/>
      <c r="D15" s="104"/>
      <c r="E15" s="104"/>
      <c r="F15" s="104"/>
      <c r="G15" s="104"/>
      <c r="H15" s="106">
        <f>SUM(H9:H14)</f>
        <v>0</v>
      </c>
      <c r="I15" s="106">
        <f>SUM(I9:I14)</f>
        <v>0</v>
      </c>
      <c r="J15" s="227"/>
    </row>
    <row r="16" spans="1:10" ht="15">
      <c r="A16" s="69"/>
      <c r="B16" s="100" t="s">
        <v>161</v>
      </c>
      <c r="C16" s="101"/>
      <c r="D16" s="101"/>
      <c r="E16" s="101"/>
      <c r="F16" s="101"/>
      <c r="G16" s="101"/>
      <c r="H16" s="108"/>
      <c r="I16" s="108"/>
      <c r="J16" s="109"/>
    </row>
    <row r="17" spans="1:10">
      <c r="A17" s="110"/>
      <c r="B17" s="110" t="s">
        <v>17</v>
      </c>
      <c r="C17" s="104"/>
      <c r="D17" s="104"/>
      <c r="E17" s="104"/>
      <c r="F17" s="104"/>
      <c r="G17" s="104"/>
      <c r="H17" s="135"/>
      <c r="I17" s="135"/>
      <c r="J17" s="227"/>
    </row>
    <row r="18" spans="1:10">
      <c r="A18" s="69"/>
      <c r="B18" s="111" t="s">
        <v>167</v>
      </c>
      <c r="C18" s="112"/>
      <c r="D18" s="112"/>
      <c r="E18" s="112"/>
      <c r="F18" s="112"/>
      <c r="G18" s="112"/>
      <c r="H18" s="8"/>
      <c r="I18" s="105">
        <f t="shared" ref="I18:I24" si="1">IFERROR(H18/UnitMix_Summary_UnitCount_Total,0)</f>
        <v>0</v>
      </c>
      <c r="J18" s="227"/>
    </row>
    <row r="19" spans="1:10">
      <c r="A19" s="69"/>
      <c r="B19" s="111" t="s">
        <v>168</v>
      </c>
      <c r="C19" s="112"/>
      <c r="D19" s="113"/>
      <c r="E19" s="114"/>
      <c r="F19" s="483"/>
      <c r="G19" s="112"/>
      <c r="H19" s="8"/>
      <c r="I19" s="105">
        <f t="shared" si="1"/>
        <v>0</v>
      </c>
      <c r="J19" s="227"/>
    </row>
    <row r="20" spans="1:10">
      <c r="A20" s="69"/>
      <c r="B20" s="111" t="s">
        <v>416</v>
      </c>
      <c r="C20" s="112"/>
      <c r="D20" s="112"/>
      <c r="E20" s="112"/>
      <c r="F20" s="112"/>
      <c r="G20" s="112"/>
      <c r="H20" s="8"/>
      <c r="I20" s="105">
        <f t="shared" si="1"/>
        <v>0</v>
      </c>
      <c r="J20" s="227"/>
    </row>
    <row r="21" spans="1:10">
      <c r="A21" s="69"/>
      <c r="B21" s="111" t="s">
        <v>169</v>
      </c>
      <c r="C21" s="112"/>
      <c r="D21" s="112"/>
      <c r="E21" s="112"/>
      <c r="F21" s="112"/>
      <c r="G21" s="112"/>
      <c r="H21" s="8"/>
      <c r="I21" s="105">
        <f t="shared" si="1"/>
        <v>0</v>
      </c>
      <c r="J21" s="227"/>
    </row>
    <row r="22" spans="1:10">
      <c r="A22" s="69"/>
      <c r="B22" s="111" t="s">
        <v>170</v>
      </c>
      <c r="C22" s="112"/>
      <c r="D22" s="112"/>
      <c r="E22" s="112"/>
      <c r="F22" s="112"/>
      <c r="G22" s="112"/>
      <c r="H22" s="8"/>
      <c r="I22" s="105">
        <f t="shared" si="1"/>
        <v>0</v>
      </c>
      <c r="J22" s="227"/>
    </row>
    <row r="23" spans="1:10">
      <c r="A23" s="69"/>
      <c r="B23" s="111" t="s">
        <v>0</v>
      </c>
      <c r="C23" s="112"/>
      <c r="D23" s="648"/>
      <c r="E23" s="669"/>
      <c r="F23" s="670"/>
      <c r="G23" s="112"/>
      <c r="H23" s="8">
        <v>0</v>
      </c>
      <c r="I23" s="105">
        <f t="shared" si="1"/>
        <v>0</v>
      </c>
      <c r="J23" s="227"/>
    </row>
    <row r="24" spans="1:10">
      <c r="A24" s="69"/>
      <c r="B24" s="111" t="s">
        <v>0</v>
      </c>
      <c r="C24" s="112"/>
      <c r="D24" s="648"/>
      <c r="E24" s="669"/>
      <c r="F24" s="670"/>
      <c r="G24" s="112"/>
      <c r="H24" s="8">
        <v>0</v>
      </c>
      <c r="I24" s="105">
        <f t="shared" si="1"/>
        <v>0</v>
      </c>
      <c r="J24" s="227"/>
    </row>
    <row r="25" spans="1:10">
      <c r="A25" s="69"/>
      <c r="B25" s="115" t="s">
        <v>238</v>
      </c>
      <c r="C25" s="112"/>
      <c r="D25" s="112"/>
      <c r="E25" s="112"/>
      <c r="F25" s="112"/>
      <c r="G25" s="112"/>
      <c r="H25" s="106">
        <f>SUM(H18:H24)</f>
        <v>0</v>
      </c>
      <c r="I25" s="106">
        <f>SUM(I18:I24)</f>
        <v>0</v>
      </c>
      <c r="J25" s="227"/>
    </row>
    <row r="26" spans="1:10">
      <c r="A26" s="69"/>
      <c r="B26" s="110" t="s">
        <v>18</v>
      </c>
      <c r="D26" s="104"/>
      <c r="E26" s="104"/>
      <c r="F26" s="104"/>
      <c r="G26" s="104"/>
      <c r="H26" s="135"/>
      <c r="I26" s="135"/>
      <c r="J26" s="227"/>
    </row>
    <row r="27" spans="1:10">
      <c r="A27" s="69"/>
      <c r="B27" s="111" t="s">
        <v>167</v>
      </c>
      <c r="D27" s="104"/>
      <c r="E27" s="104"/>
      <c r="F27" s="104"/>
      <c r="G27" s="104"/>
      <c r="H27" s="8"/>
      <c r="I27" s="105">
        <f t="shared" ref="I27:I33" si="2">IFERROR(H27/UnitMix_Summary_UnitCount_Total,0)</f>
        <v>0</v>
      </c>
      <c r="J27" s="228"/>
    </row>
    <row r="28" spans="1:10">
      <c r="A28" s="69"/>
      <c r="B28" s="111" t="s">
        <v>168</v>
      </c>
      <c r="D28" s="74"/>
      <c r="E28" s="114"/>
      <c r="F28" s="483"/>
      <c r="G28" s="112"/>
      <c r="H28" s="8">
        <v>0</v>
      </c>
      <c r="I28" s="105">
        <f t="shared" si="2"/>
        <v>0</v>
      </c>
      <c r="J28" s="227"/>
    </row>
    <row r="29" spans="1:10">
      <c r="A29" s="69"/>
      <c r="B29" s="111" t="s">
        <v>416</v>
      </c>
      <c r="D29" s="74"/>
      <c r="E29" s="74"/>
      <c r="F29" s="74"/>
      <c r="G29" s="112"/>
      <c r="H29" s="8">
        <v>0</v>
      </c>
      <c r="I29" s="105">
        <f t="shared" si="2"/>
        <v>0</v>
      </c>
      <c r="J29" s="227"/>
    </row>
    <row r="30" spans="1:10">
      <c r="A30" s="69"/>
      <c r="B30" s="111" t="s">
        <v>169</v>
      </c>
      <c r="D30" s="74"/>
      <c r="E30" s="74"/>
      <c r="F30" s="74"/>
      <c r="G30" s="112"/>
      <c r="H30" s="8">
        <v>0</v>
      </c>
      <c r="I30" s="105">
        <f t="shared" si="2"/>
        <v>0</v>
      </c>
      <c r="J30" s="227"/>
    </row>
    <row r="31" spans="1:10">
      <c r="A31" s="69"/>
      <c r="B31" s="111" t="s">
        <v>170</v>
      </c>
      <c r="D31" s="74"/>
      <c r="E31" s="74"/>
      <c r="F31" s="74"/>
      <c r="G31" s="112"/>
      <c r="H31" s="8">
        <v>0</v>
      </c>
      <c r="I31" s="105">
        <f t="shared" si="2"/>
        <v>0</v>
      </c>
      <c r="J31" s="227"/>
    </row>
    <row r="32" spans="1:10">
      <c r="A32" s="69"/>
      <c r="B32" s="111" t="s">
        <v>0</v>
      </c>
      <c r="D32" s="660"/>
      <c r="E32" s="661"/>
      <c r="F32" s="662"/>
      <c r="G32" s="112"/>
      <c r="H32" s="8">
        <v>0</v>
      </c>
      <c r="I32" s="105">
        <f t="shared" si="2"/>
        <v>0</v>
      </c>
      <c r="J32" s="227"/>
    </row>
    <row r="33" spans="1:13">
      <c r="A33" s="69"/>
      <c r="B33" s="111" t="s">
        <v>0</v>
      </c>
      <c r="D33" s="660"/>
      <c r="E33" s="661"/>
      <c r="F33" s="662"/>
      <c r="G33" s="112"/>
      <c r="H33" s="8">
        <v>0</v>
      </c>
      <c r="I33" s="105">
        <f t="shared" si="2"/>
        <v>0</v>
      </c>
      <c r="J33" s="227"/>
    </row>
    <row r="34" spans="1:13">
      <c r="A34" s="69"/>
      <c r="B34" s="116" t="s">
        <v>171</v>
      </c>
      <c r="C34" s="112"/>
      <c r="D34" s="117"/>
      <c r="E34" s="117"/>
      <c r="F34" s="117"/>
      <c r="G34" s="112"/>
      <c r="H34" s="106">
        <f>SUM(H27:H33)</f>
        <v>0</v>
      </c>
      <c r="I34" s="106">
        <f>SUM(I27:I33)</f>
        <v>0</v>
      </c>
      <c r="J34" s="229"/>
    </row>
    <row r="35" spans="1:13">
      <c r="A35" s="69"/>
      <c r="B35" s="118" t="s">
        <v>172</v>
      </c>
      <c r="C35" s="112"/>
      <c r="D35" s="74"/>
      <c r="E35" s="74"/>
      <c r="F35" s="74"/>
      <c r="G35" s="112"/>
      <c r="H35" s="106">
        <f>H25+H34</f>
        <v>0</v>
      </c>
      <c r="I35" s="106">
        <f>I25+I34</f>
        <v>0</v>
      </c>
      <c r="J35" s="230"/>
    </row>
    <row r="36" spans="1:13">
      <c r="A36" s="69"/>
      <c r="B36" s="112" t="s">
        <v>291</v>
      </c>
      <c r="C36" s="112"/>
      <c r="D36" s="74"/>
      <c r="E36" s="671" t="str">
        <f>IF(SUM(F36:F38)&gt;14%,"Over Limit","")</f>
        <v/>
      </c>
      <c r="F36" s="119">
        <f>IFERROR(H36/H35,0)</f>
        <v>0</v>
      </c>
      <c r="G36" s="112"/>
      <c r="H36" s="8"/>
      <c r="I36" s="105">
        <f>IFERROR(H36/UnitMix_Summary_UnitCount_Total,0)</f>
        <v>0</v>
      </c>
      <c r="J36" s="227"/>
    </row>
    <row r="37" spans="1:13" ht="12.75" customHeight="1">
      <c r="A37" s="69"/>
      <c r="B37" s="74" t="s">
        <v>173</v>
      </c>
      <c r="C37" s="112"/>
      <c r="D37" s="74"/>
      <c r="E37" s="671"/>
      <c r="F37" s="119">
        <f>IFERROR(H37/H35,0)</f>
        <v>0</v>
      </c>
      <c r="G37" s="112"/>
      <c r="H37" s="8"/>
      <c r="I37" s="105">
        <f>IFERROR(H37/UnitMix_Summary_UnitCount_Total,0)</f>
        <v>0</v>
      </c>
      <c r="J37" s="227"/>
      <c r="L37" s="398"/>
      <c r="M37" s="398"/>
    </row>
    <row r="38" spans="1:13">
      <c r="A38" s="69"/>
      <c r="B38" s="74" t="s">
        <v>174</v>
      </c>
      <c r="C38" s="112"/>
      <c r="D38" s="74"/>
      <c r="E38" s="671"/>
      <c r="F38" s="119">
        <f>IFERROR(H38/H35,0)</f>
        <v>0</v>
      </c>
      <c r="G38" s="112"/>
      <c r="H38" s="8"/>
      <c r="I38" s="105">
        <f>IFERROR(H38/UnitMix_Summary_UnitCount_Total,0)</f>
        <v>0</v>
      </c>
      <c r="J38" s="227"/>
      <c r="L38" s="398"/>
      <c r="M38" s="398"/>
    </row>
    <row r="39" spans="1:13">
      <c r="A39" s="69"/>
      <c r="B39" s="120" t="s">
        <v>175</v>
      </c>
      <c r="C39" s="112"/>
      <c r="D39" s="74"/>
      <c r="E39" s="74"/>
      <c r="F39" s="121"/>
      <c r="G39" s="112"/>
      <c r="H39" s="122">
        <f>SUM(H35:H38)</f>
        <v>0</v>
      </c>
      <c r="I39" s="122">
        <f t="shared" ref="I39" si="3">SUM(I35:I38)</f>
        <v>0</v>
      </c>
      <c r="J39" s="231"/>
      <c r="K39" s="123"/>
      <c r="L39" s="398"/>
      <c r="M39" s="398"/>
    </row>
    <row r="40" spans="1:13">
      <c r="A40" s="69"/>
      <c r="B40" s="112" t="s">
        <v>176</v>
      </c>
      <c r="C40" s="112"/>
      <c r="D40" s="112"/>
      <c r="E40" s="124"/>
      <c r="F40" s="119">
        <f>IFERROR(H40/H39,0)</f>
        <v>0</v>
      </c>
      <c r="G40" s="112"/>
      <c r="H40" s="8"/>
      <c r="I40" s="105">
        <f>IFERROR(H40/UnitMix_Summary_UnitCount_Total,0)</f>
        <v>0</v>
      </c>
      <c r="J40" s="230"/>
    </row>
    <row r="41" spans="1:13">
      <c r="A41" s="69"/>
      <c r="B41" s="118" t="s">
        <v>177</v>
      </c>
      <c r="C41" s="112"/>
      <c r="D41" s="112"/>
      <c r="E41" s="104"/>
      <c r="F41" s="125"/>
      <c r="G41" s="112"/>
      <c r="H41" s="106">
        <f>H39+H40</f>
        <v>0</v>
      </c>
      <c r="I41" s="106">
        <f>I39+I40</f>
        <v>0</v>
      </c>
      <c r="J41" s="227"/>
    </row>
    <row r="42" spans="1:13" ht="15">
      <c r="A42" s="69"/>
      <c r="B42" s="100" t="s">
        <v>178</v>
      </c>
      <c r="C42" s="101"/>
      <c r="D42" s="101"/>
      <c r="E42" s="101"/>
      <c r="F42" s="101"/>
      <c r="G42" s="101"/>
      <c r="H42" s="108"/>
      <c r="I42" s="108"/>
      <c r="J42" s="109"/>
    </row>
    <row r="43" spans="1:13">
      <c r="A43" s="69"/>
      <c r="B43" s="112" t="s">
        <v>179</v>
      </c>
      <c r="C43" s="112"/>
      <c r="D43" s="112"/>
      <c r="E43" s="112"/>
      <c r="F43" s="112"/>
      <c r="G43" s="112"/>
      <c r="H43" s="8"/>
      <c r="I43" s="105">
        <f>IFERROR(H43/UnitMix_Summary_UnitCount_Total,0)</f>
        <v>0</v>
      </c>
      <c r="J43" s="230"/>
    </row>
    <row r="44" spans="1:13">
      <c r="A44" s="69"/>
      <c r="B44" s="112" t="s">
        <v>180</v>
      </c>
      <c r="C44" s="112"/>
      <c r="D44" s="112"/>
      <c r="E44" s="112"/>
      <c r="F44" s="112"/>
      <c r="G44" s="112"/>
      <c r="H44" s="8"/>
      <c r="I44" s="105">
        <f>IFERROR(H44/UnitMix_Summary_UnitCount_Total,0)</f>
        <v>0</v>
      </c>
      <c r="J44" s="227"/>
    </row>
    <row r="45" spans="1:13">
      <c r="A45" s="69"/>
      <c r="B45" s="112" t="s">
        <v>181</v>
      </c>
      <c r="C45" s="112"/>
      <c r="D45" s="112"/>
      <c r="E45" s="112"/>
      <c r="F45" s="112"/>
      <c r="G45" s="112"/>
      <c r="H45" s="8">
        <v>0</v>
      </c>
      <c r="I45" s="105">
        <f>IFERROR(H45/UnitMix_Summary_UnitCount_Total,0)</f>
        <v>0</v>
      </c>
      <c r="J45" s="227"/>
    </row>
    <row r="46" spans="1:13">
      <c r="A46" s="69"/>
      <c r="B46" s="112" t="s">
        <v>0</v>
      </c>
      <c r="C46" s="112"/>
      <c r="D46" s="112"/>
      <c r="E46" s="112"/>
      <c r="F46" s="112"/>
      <c r="G46" s="112"/>
      <c r="H46" s="8">
        <v>0</v>
      </c>
      <c r="I46" s="105">
        <f>IFERROR(H46/UnitMix_Summary_UnitCount_Total,0)</f>
        <v>0</v>
      </c>
      <c r="J46" s="227"/>
    </row>
    <row r="47" spans="1:13">
      <c r="A47" s="69"/>
      <c r="B47" s="112" t="s">
        <v>182</v>
      </c>
      <c r="C47" s="112"/>
      <c r="D47" s="112"/>
      <c r="E47" s="112"/>
      <c r="F47" s="112"/>
      <c r="G47" s="112"/>
      <c r="H47" s="8">
        <v>0</v>
      </c>
      <c r="I47" s="105">
        <f>IFERROR(H47/UnitMix_Summary_UnitCount_Total,0)</f>
        <v>0</v>
      </c>
      <c r="J47" s="227"/>
    </row>
    <row r="48" spans="1:13">
      <c r="A48" s="69"/>
      <c r="B48" s="118" t="s">
        <v>183</v>
      </c>
      <c r="C48" s="112"/>
      <c r="D48" s="112"/>
      <c r="E48" s="112"/>
      <c r="F48" s="112"/>
      <c r="G48" s="112"/>
      <c r="H48" s="106">
        <f>SUM(H43:H47)</f>
        <v>0</v>
      </c>
      <c r="I48" s="106">
        <f t="shared" ref="I48" si="4">SUM(I43:I47)</f>
        <v>0</v>
      </c>
      <c r="J48" s="227"/>
    </row>
    <row r="49" spans="1:10" ht="15">
      <c r="A49" s="69"/>
      <c r="B49" s="100" t="s">
        <v>184</v>
      </c>
      <c r="C49" s="101"/>
      <c r="D49" s="101"/>
      <c r="E49" s="126"/>
      <c r="F49" s="101"/>
      <c r="G49" s="102"/>
      <c r="H49" s="127"/>
      <c r="I49" s="128"/>
      <c r="J49" s="129"/>
    </row>
    <row r="50" spans="1:10">
      <c r="A50" s="69"/>
      <c r="B50" s="104" t="s">
        <v>185</v>
      </c>
      <c r="C50" s="104"/>
      <c r="D50" s="8"/>
      <c r="E50" s="130"/>
      <c r="F50" s="3">
        <f>IFERROR(D50/(H39-H57-H58),0)</f>
        <v>0</v>
      </c>
      <c r="G50" s="104"/>
      <c r="H50" s="220"/>
      <c r="I50" s="220"/>
      <c r="J50" s="227"/>
    </row>
    <row r="51" spans="1:10">
      <c r="A51" s="69"/>
      <c r="B51" s="131" t="s">
        <v>186</v>
      </c>
      <c r="C51" s="104"/>
      <c r="D51" s="132"/>
      <c r="E51" s="69"/>
      <c r="F51" s="133"/>
      <c r="G51" s="134"/>
      <c r="H51" s="105">
        <f>ROUNDUP(D50*0.75,)</f>
        <v>0</v>
      </c>
      <c r="I51" s="105">
        <f t="shared" ref="I51:I73" si="5">IFERROR(H51/UnitMix_Summary_UnitCount_Total,0)</f>
        <v>0</v>
      </c>
      <c r="J51" s="227"/>
    </row>
    <row r="52" spans="1:10">
      <c r="A52" s="69"/>
      <c r="B52" s="131" t="s">
        <v>187</v>
      </c>
      <c r="C52" s="104"/>
      <c r="D52" s="132"/>
      <c r="E52" s="112"/>
      <c r="F52" s="133"/>
      <c r="G52" s="134"/>
      <c r="H52" s="135">
        <f>D50-H51</f>
        <v>0</v>
      </c>
      <c r="I52" s="105">
        <f t="shared" si="5"/>
        <v>0</v>
      </c>
      <c r="J52" s="227"/>
    </row>
    <row r="53" spans="1:10">
      <c r="A53" s="69"/>
      <c r="B53" s="104" t="s">
        <v>188</v>
      </c>
      <c r="C53" s="104"/>
      <c r="D53" s="132"/>
      <c r="E53" s="132"/>
      <c r="F53" s="132"/>
      <c r="G53" s="104"/>
      <c r="H53" s="8"/>
      <c r="I53" s="105">
        <f t="shared" si="5"/>
        <v>0</v>
      </c>
      <c r="J53" s="227"/>
    </row>
    <row r="54" spans="1:10">
      <c r="A54" s="69"/>
      <c r="B54" s="104" t="s">
        <v>189</v>
      </c>
      <c r="C54" s="104"/>
      <c r="D54" s="132"/>
      <c r="E54" s="132"/>
      <c r="F54" s="132"/>
      <c r="G54" s="104"/>
      <c r="H54" s="8"/>
      <c r="I54" s="105">
        <f t="shared" si="5"/>
        <v>0</v>
      </c>
      <c r="J54" s="227"/>
    </row>
    <row r="55" spans="1:10">
      <c r="A55" s="69"/>
      <c r="B55" s="104" t="s">
        <v>190</v>
      </c>
      <c r="C55" s="104"/>
      <c r="D55" s="132"/>
      <c r="E55" s="132"/>
      <c r="F55" s="132"/>
      <c r="G55" s="104"/>
      <c r="H55" s="8"/>
      <c r="I55" s="105">
        <f t="shared" si="5"/>
        <v>0</v>
      </c>
      <c r="J55" s="227"/>
    </row>
    <row r="56" spans="1:10">
      <c r="A56" s="69"/>
      <c r="B56" s="104" t="s">
        <v>191</v>
      </c>
      <c r="C56" s="104"/>
      <c r="D56" s="132"/>
      <c r="E56" s="132"/>
      <c r="F56" s="132"/>
      <c r="G56" s="104"/>
      <c r="H56" s="8"/>
      <c r="I56" s="105">
        <f t="shared" si="5"/>
        <v>0</v>
      </c>
      <c r="J56" s="227"/>
    </row>
    <row r="57" spans="1:10">
      <c r="A57" s="69"/>
      <c r="B57" s="104" t="s">
        <v>192</v>
      </c>
      <c r="C57" s="104"/>
      <c r="D57" s="132"/>
      <c r="E57" s="132"/>
      <c r="F57" s="132"/>
      <c r="G57" s="104"/>
      <c r="H57" s="8"/>
      <c r="I57" s="105">
        <f t="shared" si="5"/>
        <v>0</v>
      </c>
      <c r="J57" s="227"/>
    </row>
    <row r="58" spans="1:10">
      <c r="A58" s="69"/>
      <c r="B58" s="104" t="s">
        <v>193</v>
      </c>
      <c r="C58" s="104"/>
      <c r="D58" s="132"/>
      <c r="E58" s="132"/>
      <c r="F58" s="132"/>
      <c r="G58" s="104"/>
      <c r="H58" s="8"/>
      <c r="I58" s="105">
        <f t="shared" si="5"/>
        <v>0</v>
      </c>
      <c r="J58" s="227"/>
    </row>
    <row r="59" spans="1:10">
      <c r="A59" s="69"/>
      <c r="B59" s="104" t="s">
        <v>194</v>
      </c>
      <c r="C59" s="104"/>
      <c r="D59" s="132"/>
      <c r="E59" s="132"/>
      <c r="F59" s="132"/>
      <c r="G59" s="104"/>
      <c r="H59" s="8"/>
      <c r="I59" s="105">
        <f t="shared" si="5"/>
        <v>0</v>
      </c>
      <c r="J59" s="227"/>
    </row>
    <row r="60" spans="1:10">
      <c r="A60" s="69"/>
      <c r="B60" s="104" t="s">
        <v>195</v>
      </c>
      <c r="C60" s="104"/>
      <c r="D60" s="660"/>
      <c r="E60" s="661"/>
      <c r="F60" s="662"/>
      <c r="G60" s="104"/>
      <c r="H60" s="8"/>
      <c r="I60" s="105">
        <f t="shared" si="5"/>
        <v>0</v>
      </c>
      <c r="J60" s="227"/>
    </row>
    <row r="61" spans="1:10">
      <c r="A61" s="69"/>
      <c r="B61" s="104" t="s">
        <v>196</v>
      </c>
      <c r="C61" s="104"/>
      <c r="D61" s="132"/>
      <c r="E61" s="132"/>
      <c r="F61" s="132"/>
      <c r="G61" s="104"/>
      <c r="H61" s="8"/>
      <c r="I61" s="105">
        <f t="shared" si="5"/>
        <v>0</v>
      </c>
      <c r="J61" s="227"/>
    </row>
    <row r="62" spans="1:10">
      <c r="A62" s="69"/>
      <c r="B62" s="104" t="s">
        <v>197</v>
      </c>
      <c r="C62" s="104"/>
      <c r="D62" s="132"/>
      <c r="E62" s="132"/>
      <c r="F62" s="132"/>
      <c r="G62" s="104"/>
      <c r="H62" s="8"/>
      <c r="I62" s="105">
        <f t="shared" si="5"/>
        <v>0</v>
      </c>
      <c r="J62" s="227"/>
    </row>
    <row r="63" spans="1:10">
      <c r="A63" s="69"/>
      <c r="B63" s="104" t="s">
        <v>198</v>
      </c>
      <c r="C63" s="104"/>
      <c r="D63" s="136"/>
      <c r="E63" s="132"/>
      <c r="F63" s="132"/>
      <c r="G63" s="104"/>
      <c r="H63" s="8"/>
      <c r="I63" s="105">
        <f t="shared" si="5"/>
        <v>0</v>
      </c>
      <c r="J63" s="227"/>
    </row>
    <row r="64" spans="1:10">
      <c r="A64" s="69"/>
      <c r="B64" s="104" t="s">
        <v>199</v>
      </c>
      <c r="C64" s="104"/>
      <c r="D64" s="132"/>
      <c r="E64" s="132"/>
      <c r="F64" s="132"/>
      <c r="G64" s="104"/>
      <c r="H64" s="8"/>
      <c r="I64" s="105">
        <f t="shared" si="5"/>
        <v>0</v>
      </c>
      <c r="J64" s="227"/>
    </row>
    <row r="65" spans="1:13">
      <c r="A65" s="69"/>
      <c r="B65" s="104" t="s">
        <v>200</v>
      </c>
      <c r="C65" s="104"/>
      <c r="D65" s="132"/>
      <c r="E65" s="132"/>
      <c r="F65" s="132"/>
      <c r="G65" s="104"/>
      <c r="H65" s="8"/>
      <c r="I65" s="105">
        <f t="shared" si="5"/>
        <v>0</v>
      </c>
      <c r="J65" s="227"/>
    </row>
    <row r="66" spans="1:13">
      <c r="A66" s="69"/>
      <c r="B66" s="104" t="s">
        <v>201</v>
      </c>
      <c r="C66" s="104"/>
      <c r="D66" s="132"/>
      <c r="E66" s="132"/>
      <c r="F66" s="132"/>
      <c r="G66" s="104"/>
      <c r="H66" s="8"/>
      <c r="I66" s="105">
        <f t="shared" si="5"/>
        <v>0</v>
      </c>
      <c r="J66" s="227"/>
    </row>
    <row r="67" spans="1:13">
      <c r="A67" s="69"/>
      <c r="B67" s="112" t="s">
        <v>202</v>
      </c>
      <c r="C67" s="112"/>
      <c r="D67" s="74"/>
      <c r="E67" s="74"/>
      <c r="F67" s="74"/>
      <c r="G67" s="112"/>
      <c r="H67" s="8"/>
      <c r="I67" s="105">
        <f t="shared" si="5"/>
        <v>0</v>
      </c>
      <c r="J67" s="227"/>
    </row>
    <row r="68" spans="1:13">
      <c r="A68" s="69"/>
      <c r="B68" s="112" t="s">
        <v>203</v>
      </c>
      <c r="C68" s="112"/>
      <c r="D68" s="74"/>
      <c r="E68" s="74"/>
      <c r="F68" s="74"/>
      <c r="G68" s="112"/>
      <c r="H68" s="8"/>
      <c r="I68" s="105">
        <f t="shared" si="5"/>
        <v>0</v>
      </c>
      <c r="J68" s="227"/>
    </row>
    <row r="69" spans="1:13">
      <c r="A69" s="69"/>
      <c r="B69" s="112" t="s">
        <v>204</v>
      </c>
      <c r="C69" s="112"/>
      <c r="D69" s="74"/>
      <c r="E69" s="74"/>
      <c r="F69" s="74"/>
      <c r="G69" s="112"/>
      <c r="H69" s="8"/>
      <c r="I69" s="105">
        <f t="shared" si="5"/>
        <v>0</v>
      </c>
      <c r="J69" s="227"/>
    </row>
    <row r="70" spans="1:13">
      <c r="A70" s="69"/>
      <c r="B70" s="112" t="s">
        <v>205</v>
      </c>
      <c r="C70" s="112"/>
      <c r="D70" s="660">
        <v>0</v>
      </c>
      <c r="E70" s="661"/>
      <c r="F70" s="662"/>
      <c r="G70" s="112"/>
      <c r="H70" s="8"/>
      <c r="I70" s="105">
        <f t="shared" si="5"/>
        <v>0</v>
      </c>
      <c r="J70" s="227"/>
    </row>
    <row r="71" spans="1:13">
      <c r="A71" s="69"/>
      <c r="B71" s="112" t="s">
        <v>205</v>
      </c>
      <c r="C71" s="112"/>
      <c r="D71" s="660">
        <v>0</v>
      </c>
      <c r="E71" s="661"/>
      <c r="F71" s="662"/>
      <c r="G71" s="112"/>
      <c r="H71" s="8">
        <v>0</v>
      </c>
      <c r="I71" s="105">
        <f t="shared" si="5"/>
        <v>0</v>
      </c>
      <c r="J71" s="227"/>
    </row>
    <row r="72" spans="1:13">
      <c r="A72" s="69"/>
      <c r="B72" s="112" t="s">
        <v>205</v>
      </c>
      <c r="C72" s="112"/>
      <c r="D72" s="660">
        <v>0</v>
      </c>
      <c r="E72" s="661"/>
      <c r="F72" s="662"/>
      <c r="G72" s="112"/>
      <c r="H72" s="8">
        <v>0</v>
      </c>
      <c r="I72" s="105">
        <f t="shared" si="5"/>
        <v>0</v>
      </c>
      <c r="J72" s="227"/>
    </row>
    <row r="73" spans="1:13">
      <c r="A73" s="69"/>
      <c r="B73" s="112" t="s">
        <v>205</v>
      </c>
      <c r="C73" s="112"/>
      <c r="D73" s="660">
        <v>0</v>
      </c>
      <c r="E73" s="661"/>
      <c r="F73" s="662"/>
      <c r="G73" s="112"/>
      <c r="H73" s="8">
        <v>0</v>
      </c>
      <c r="I73" s="105">
        <f t="shared" si="5"/>
        <v>0</v>
      </c>
      <c r="J73" s="227"/>
    </row>
    <row r="74" spans="1:13">
      <c r="A74" s="69"/>
      <c r="B74" s="118" t="s">
        <v>206</v>
      </c>
      <c r="C74" s="112"/>
      <c r="D74" s="112"/>
      <c r="E74" s="112"/>
      <c r="F74" s="112"/>
      <c r="G74" s="112"/>
      <c r="H74" s="122">
        <f>SUM(H51:H73)</f>
        <v>0</v>
      </c>
      <c r="I74" s="122">
        <f>SUM(I51:I73)</f>
        <v>0</v>
      </c>
      <c r="J74" s="227"/>
    </row>
    <row r="75" spans="1:13" ht="15">
      <c r="A75" s="69"/>
      <c r="B75" s="100" t="s">
        <v>207</v>
      </c>
      <c r="C75" s="101"/>
      <c r="D75" s="101"/>
      <c r="E75" s="101"/>
      <c r="F75" s="101"/>
      <c r="G75" s="101"/>
      <c r="H75" s="108"/>
      <c r="I75" s="108"/>
      <c r="J75" s="109"/>
    </row>
    <row r="76" spans="1:13">
      <c r="A76" s="69"/>
      <c r="B76" s="104" t="s">
        <v>208</v>
      </c>
      <c r="C76" s="104"/>
      <c r="D76" s="104"/>
      <c r="E76" s="104"/>
      <c r="F76" s="104"/>
      <c r="G76" s="104"/>
      <c r="H76" s="8"/>
      <c r="I76" s="105">
        <f>IFERROR(H76/UnitMix_Summary_UnitCount_Total,0)</f>
        <v>0</v>
      </c>
      <c r="J76" s="230"/>
    </row>
    <row r="77" spans="1:13">
      <c r="A77" s="69"/>
      <c r="B77" s="104" t="s">
        <v>16</v>
      </c>
      <c r="C77" s="104"/>
      <c r="D77" s="104"/>
      <c r="E77" s="104"/>
      <c r="F77" s="104"/>
      <c r="G77" s="104"/>
      <c r="H77" s="8"/>
      <c r="I77" s="105">
        <f>IFERROR(H77/UnitMix_Summary_UnitCount_Total,0)</f>
        <v>0</v>
      </c>
      <c r="J77" s="230"/>
      <c r="M77" s="399"/>
    </row>
    <row r="78" spans="1:13">
      <c r="A78" s="69"/>
      <c r="B78" s="104" t="s">
        <v>209</v>
      </c>
      <c r="C78" s="104"/>
      <c r="D78" s="104"/>
      <c r="E78" s="104"/>
      <c r="F78" s="104"/>
      <c r="G78" s="104"/>
      <c r="H78" s="8">
        <v>0</v>
      </c>
      <c r="I78" s="105">
        <f>IFERROR(H78/UnitMix_Summary_UnitCount_Total,0)</f>
        <v>0</v>
      </c>
      <c r="J78" s="230"/>
    </row>
    <row r="79" spans="1:13">
      <c r="A79" s="69"/>
      <c r="B79" s="104" t="s">
        <v>210</v>
      </c>
      <c r="C79" s="104"/>
      <c r="D79" s="104"/>
      <c r="E79" s="104"/>
      <c r="F79" s="104"/>
      <c r="G79" s="104"/>
      <c r="H79" s="8">
        <v>0</v>
      </c>
      <c r="I79" s="105">
        <f>IFERROR(H79/UnitMix_Summary_UnitCount_Total,0)</f>
        <v>0</v>
      </c>
      <c r="J79" s="230"/>
    </row>
    <row r="80" spans="1:13">
      <c r="A80" s="69"/>
      <c r="B80" s="104" t="s">
        <v>0</v>
      </c>
      <c r="C80" s="104"/>
      <c r="D80" s="660">
        <v>0</v>
      </c>
      <c r="E80" s="661"/>
      <c r="F80" s="662"/>
      <c r="G80" s="104"/>
      <c r="H80" s="8">
        <v>0</v>
      </c>
      <c r="I80" s="105">
        <f>IFERROR(H80/UnitMix_Summary_UnitCount_Total,0)</f>
        <v>0</v>
      </c>
      <c r="J80" s="230"/>
    </row>
    <row r="81" spans="1:10">
      <c r="A81" s="69"/>
      <c r="B81" s="107" t="s">
        <v>211</v>
      </c>
      <c r="C81" s="104"/>
      <c r="D81" s="137" t="s">
        <v>292</v>
      </c>
      <c r="E81" s="138">
        <f>IF(F81&gt;0.06,"Over Limit",)</f>
        <v>0</v>
      </c>
      <c r="F81" s="139">
        <f>IFERROR(H81/(H108-H81),0)</f>
        <v>0</v>
      </c>
      <c r="G81" s="104"/>
      <c r="H81" s="106">
        <f>SUM(H76:H80)</f>
        <v>0</v>
      </c>
      <c r="I81" s="106">
        <f t="shared" ref="I81" si="6">SUM(I76:I80)</f>
        <v>0</v>
      </c>
      <c r="J81" s="227"/>
    </row>
    <row r="82" spans="1:10" ht="15">
      <c r="A82" s="69"/>
      <c r="B82" s="100" t="s">
        <v>212</v>
      </c>
      <c r="C82" s="101"/>
      <c r="D82" s="101"/>
      <c r="E82" s="101"/>
      <c r="F82" s="101"/>
      <c r="G82" s="101"/>
      <c r="H82" s="140"/>
      <c r="I82" s="140"/>
      <c r="J82" s="109"/>
    </row>
    <row r="83" spans="1:10">
      <c r="A83" s="69"/>
      <c r="B83" s="118" t="s">
        <v>213</v>
      </c>
      <c r="C83" s="112"/>
      <c r="D83" s="112"/>
      <c r="E83" s="112"/>
      <c r="F83" s="112"/>
      <c r="G83" s="112"/>
      <c r="H83" s="135"/>
      <c r="I83" s="220"/>
      <c r="J83" s="231"/>
    </row>
    <row r="84" spans="1:10">
      <c r="A84" s="69"/>
      <c r="B84" s="112" t="s">
        <v>214</v>
      </c>
      <c r="C84" s="112"/>
      <c r="D84" s="112"/>
      <c r="E84" s="112"/>
      <c r="F84" s="112"/>
      <c r="G84" s="112"/>
      <c r="H84" s="8"/>
      <c r="I84" s="105">
        <f t="shared" ref="I84:I90" si="7">IFERROR(H84/UnitMix_Summary_UnitCount_Total,0)</f>
        <v>0</v>
      </c>
      <c r="J84" s="227"/>
    </row>
    <row r="85" spans="1:10">
      <c r="A85" s="69"/>
      <c r="B85" s="112" t="s">
        <v>215</v>
      </c>
      <c r="C85" s="112"/>
      <c r="D85" s="112"/>
      <c r="E85" s="401"/>
      <c r="F85" s="402"/>
      <c r="G85" s="112"/>
      <c r="H85" s="8"/>
      <c r="I85" s="105">
        <f t="shared" si="7"/>
        <v>0</v>
      </c>
      <c r="J85" s="227"/>
    </row>
    <row r="86" spans="1:10">
      <c r="A86" s="69"/>
      <c r="B86" s="112" t="s">
        <v>216</v>
      </c>
      <c r="C86" s="112"/>
      <c r="D86" s="112"/>
      <c r="E86" s="112"/>
      <c r="F86" s="112"/>
      <c r="G86" s="112"/>
      <c r="H86" s="8"/>
      <c r="I86" s="105">
        <f t="shared" si="7"/>
        <v>0</v>
      </c>
      <c r="J86" s="227"/>
    </row>
    <row r="87" spans="1:10">
      <c r="A87" s="69"/>
      <c r="B87" s="112" t="s">
        <v>217</v>
      </c>
      <c r="C87" s="112"/>
      <c r="D87" s="112"/>
      <c r="E87" s="112"/>
      <c r="F87" s="112"/>
      <c r="G87" s="112"/>
      <c r="H87" s="8"/>
      <c r="I87" s="105">
        <f t="shared" si="7"/>
        <v>0</v>
      </c>
      <c r="J87" s="227"/>
    </row>
    <row r="88" spans="1:10">
      <c r="A88" s="69"/>
      <c r="B88" s="112" t="s">
        <v>218</v>
      </c>
      <c r="C88" s="112"/>
      <c r="D88" s="74"/>
      <c r="E88" s="74"/>
      <c r="F88" s="74"/>
      <c r="G88" s="112"/>
      <c r="H88" s="8"/>
      <c r="I88" s="105">
        <f t="shared" si="7"/>
        <v>0</v>
      </c>
      <c r="J88" s="227"/>
    </row>
    <row r="89" spans="1:10">
      <c r="A89" s="69"/>
      <c r="B89" s="112" t="s">
        <v>219</v>
      </c>
      <c r="C89" s="112"/>
      <c r="D89" s="74"/>
      <c r="E89" s="74"/>
      <c r="F89" s="74"/>
      <c r="G89" s="112"/>
      <c r="H89" s="8">
        <v>0</v>
      </c>
      <c r="I89" s="105">
        <f t="shared" si="7"/>
        <v>0</v>
      </c>
      <c r="J89" s="227"/>
    </row>
    <row r="90" spans="1:10">
      <c r="A90" s="69"/>
      <c r="B90" s="325" t="s">
        <v>0</v>
      </c>
      <c r="C90" s="141"/>
      <c r="D90" s="660">
        <v>0</v>
      </c>
      <c r="E90" s="661"/>
      <c r="F90" s="662"/>
      <c r="G90" s="112"/>
      <c r="H90" s="8">
        <v>0</v>
      </c>
      <c r="I90" s="105">
        <f t="shared" si="7"/>
        <v>0</v>
      </c>
      <c r="J90" s="227"/>
    </row>
    <row r="91" spans="1:10">
      <c r="A91" s="69"/>
      <c r="B91" s="118" t="s">
        <v>220</v>
      </c>
      <c r="C91" s="112"/>
      <c r="D91" s="74"/>
      <c r="E91" s="74"/>
      <c r="F91" s="74"/>
      <c r="G91" s="112"/>
      <c r="H91" s="220"/>
      <c r="I91" s="105"/>
      <c r="J91" s="231"/>
    </row>
    <row r="92" spans="1:10">
      <c r="A92" s="69"/>
      <c r="B92" s="67" t="s">
        <v>221</v>
      </c>
      <c r="C92" s="112"/>
      <c r="D92" s="74"/>
      <c r="E92" s="74"/>
      <c r="F92" s="142"/>
      <c r="G92" s="112"/>
      <c r="H92" s="8">
        <v>0</v>
      </c>
      <c r="I92" s="105">
        <f t="shared" ref="I92:I106" si="8">IFERROR(H92/UnitMix_Summary_UnitCount_Total,0)</f>
        <v>0</v>
      </c>
      <c r="J92" s="227"/>
    </row>
    <row r="93" spans="1:10">
      <c r="A93" s="69"/>
      <c r="B93" s="67" t="s">
        <v>222</v>
      </c>
      <c r="C93" s="112"/>
      <c r="D93" s="74"/>
      <c r="E93" s="74"/>
      <c r="F93" s="142"/>
      <c r="G93" s="112"/>
      <c r="H93" s="8">
        <v>0</v>
      </c>
      <c r="I93" s="105">
        <f t="shared" si="8"/>
        <v>0</v>
      </c>
      <c r="J93" s="227"/>
    </row>
    <row r="94" spans="1:10">
      <c r="A94" s="69"/>
      <c r="B94" s="67" t="s">
        <v>223</v>
      </c>
      <c r="C94" s="112"/>
      <c r="D94" s="74"/>
      <c r="E94" s="74"/>
      <c r="F94" s="142"/>
      <c r="G94" s="112"/>
      <c r="H94" s="8">
        <v>0</v>
      </c>
      <c r="I94" s="105">
        <f t="shared" si="8"/>
        <v>0</v>
      </c>
      <c r="J94" s="227"/>
    </row>
    <row r="95" spans="1:10">
      <c r="A95" s="69"/>
      <c r="B95" s="112" t="s">
        <v>224</v>
      </c>
      <c r="C95" s="112"/>
      <c r="D95" s="74"/>
      <c r="E95" s="74"/>
      <c r="F95" s="143"/>
      <c r="G95" s="112"/>
      <c r="H95" s="8">
        <v>0</v>
      </c>
      <c r="I95" s="105">
        <f t="shared" si="8"/>
        <v>0</v>
      </c>
      <c r="J95" s="227"/>
    </row>
    <row r="96" spans="1:10">
      <c r="A96" s="69"/>
      <c r="B96" s="112" t="s">
        <v>225</v>
      </c>
      <c r="C96" s="112"/>
      <c r="D96" s="74"/>
      <c r="E96" s="144"/>
      <c r="F96" s="145"/>
      <c r="G96" s="112"/>
      <c r="H96" s="8">
        <v>0</v>
      </c>
      <c r="I96" s="105">
        <f t="shared" si="8"/>
        <v>0</v>
      </c>
      <c r="J96" s="227"/>
    </row>
    <row r="97" spans="1:10">
      <c r="A97" s="69"/>
      <c r="B97" s="325" t="s">
        <v>226</v>
      </c>
      <c r="C97" s="325"/>
      <c r="D97" s="325"/>
      <c r="E97" s="144"/>
      <c r="F97" s="145"/>
      <c r="G97" s="112"/>
      <c r="H97" s="8">
        <v>0</v>
      </c>
      <c r="I97" s="105">
        <f t="shared" si="8"/>
        <v>0</v>
      </c>
      <c r="J97" s="227"/>
    </row>
    <row r="98" spans="1:10">
      <c r="A98" s="69"/>
      <c r="B98" s="112" t="s">
        <v>227</v>
      </c>
      <c r="C98" s="112"/>
      <c r="D98" s="74"/>
      <c r="E98" s="144"/>
      <c r="F98" s="145"/>
      <c r="G98" s="112"/>
      <c r="H98" s="8">
        <v>0</v>
      </c>
      <c r="I98" s="105">
        <f t="shared" si="8"/>
        <v>0</v>
      </c>
      <c r="J98" s="227"/>
    </row>
    <row r="99" spans="1:10">
      <c r="A99" s="69"/>
      <c r="B99" s="112" t="s">
        <v>228</v>
      </c>
      <c r="C99" s="112"/>
      <c r="D99" s="74"/>
      <c r="E99" s="144"/>
      <c r="F99" s="145"/>
      <c r="G99" s="112"/>
      <c r="H99" s="8">
        <v>0</v>
      </c>
      <c r="I99" s="105">
        <f t="shared" si="8"/>
        <v>0</v>
      </c>
      <c r="J99" s="227"/>
    </row>
    <row r="100" spans="1:10">
      <c r="A100" s="69"/>
      <c r="B100" s="112" t="s">
        <v>229</v>
      </c>
      <c r="C100" s="112"/>
      <c r="D100" s="74"/>
      <c r="E100" s="144"/>
      <c r="F100" s="145"/>
      <c r="G100" s="112"/>
      <c r="H100" s="8">
        <v>0</v>
      </c>
      <c r="I100" s="105">
        <f t="shared" si="8"/>
        <v>0</v>
      </c>
      <c r="J100" s="227"/>
    </row>
    <row r="101" spans="1:10">
      <c r="A101" s="69"/>
      <c r="B101" s="112" t="s">
        <v>230</v>
      </c>
      <c r="C101" s="112"/>
      <c r="D101" s="74"/>
      <c r="E101" s="74"/>
      <c r="F101" s="74"/>
      <c r="G101" s="112"/>
      <c r="H101" s="8">
        <v>0</v>
      </c>
      <c r="I101" s="105">
        <f t="shared" si="8"/>
        <v>0</v>
      </c>
      <c r="J101" s="227"/>
    </row>
    <row r="102" spans="1:10">
      <c r="A102" s="69"/>
      <c r="B102" s="112" t="s">
        <v>231</v>
      </c>
      <c r="C102" s="112"/>
      <c r="D102" s="74"/>
      <c r="E102" s="74"/>
      <c r="F102" s="74"/>
      <c r="G102" s="112"/>
      <c r="H102" s="8"/>
      <c r="I102" s="105">
        <f t="shared" si="8"/>
        <v>0</v>
      </c>
      <c r="J102" s="227"/>
    </row>
    <row r="103" spans="1:10">
      <c r="A103" s="69"/>
      <c r="B103" s="74" t="s">
        <v>232</v>
      </c>
      <c r="C103" s="112"/>
      <c r="D103" s="146"/>
      <c r="E103" s="74"/>
      <c r="F103" s="132"/>
      <c r="G103" s="112"/>
      <c r="H103" s="8"/>
      <c r="I103" s="105">
        <f t="shared" si="8"/>
        <v>0</v>
      </c>
      <c r="J103" s="227"/>
    </row>
    <row r="104" spans="1:10">
      <c r="A104" s="69"/>
      <c r="B104" s="147" t="s">
        <v>0</v>
      </c>
      <c r="C104" s="147"/>
      <c r="D104" s="660"/>
      <c r="E104" s="661"/>
      <c r="F104" s="662"/>
      <c r="G104" s="112"/>
      <c r="H104" s="8"/>
      <c r="I104" s="105">
        <f t="shared" si="8"/>
        <v>0</v>
      </c>
      <c r="J104" s="227"/>
    </row>
    <row r="105" spans="1:10">
      <c r="A105" s="69"/>
      <c r="B105" s="147" t="s">
        <v>0</v>
      </c>
      <c r="C105" s="147"/>
      <c r="D105" s="660">
        <v>0</v>
      </c>
      <c r="E105" s="661"/>
      <c r="F105" s="662"/>
      <c r="G105" s="112"/>
      <c r="H105" s="8"/>
      <c r="I105" s="105">
        <f t="shared" si="8"/>
        <v>0</v>
      </c>
      <c r="J105" s="227"/>
    </row>
    <row r="106" spans="1:10">
      <c r="A106" s="69"/>
      <c r="B106" s="147" t="s">
        <v>0</v>
      </c>
      <c r="C106" s="147"/>
      <c r="D106" s="660">
        <v>0</v>
      </c>
      <c r="E106" s="661"/>
      <c r="F106" s="662"/>
      <c r="G106" s="112"/>
      <c r="H106" s="8">
        <v>0</v>
      </c>
      <c r="I106" s="105">
        <f t="shared" si="8"/>
        <v>0</v>
      </c>
      <c r="J106" s="227"/>
    </row>
    <row r="107" spans="1:10">
      <c r="A107" s="69"/>
      <c r="B107" s="118" t="s">
        <v>295</v>
      </c>
      <c r="C107" s="112"/>
      <c r="D107" s="148"/>
      <c r="E107" s="148"/>
      <c r="F107" s="148"/>
      <c r="G107" s="112"/>
      <c r="H107" s="106">
        <f>SUM(H84:H106)</f>
        <v>0</v>
      </c>
      <c r="I107" s="106">
        <f>SUM(I84:I106)</f>
        <v>0</v>
      </c>
      <c r="J107" s="227"/>
    </row>
    <row r="108" spans="1:10">
      <c r="A108" s="69"/>
      <c r="B108" s="110" t="s">
        <v>240</v>
      </c>
      <c r="C108" s="104"/>
      <c r="D108" s="104"/>
      <c r="E108" s="104"/>
      <c r="F108" s="104"/>
      <c r="G108" s="112"/>
      <c r="H108" s="106">
        <f>SUM(H15+H41+H48+H74+H81+H107)</f>
        <v>0</v>
      </c>
      <c r="I108" s="106">
        <f>I15+I41+I48+I74+I81+I107</f>
        <v>0</v>
      </c>
      <c r="J108" s="227"/>
    </row>
    <row r="109" spans="1:10" ht="15">
      <c r="A109" s="69"/>
      <c r="B109" s="100" t="s">
        <v>233</v>
      </c>
      <c r="C109" s="101"/>
      <c r="D109" s="101"/>
      <c r="E109" s="101"/>
      <c r="F109" s="101"/>
      <c r="G109" s="101"/>
      <c r="H109" s="108"/>
      <c r="I109" s="108"/>
      <c r="J109" s="109"/>
    </row>
    <row r="110" spans="1:10">
      <c r="A110" s="69"/>
      <c r="B110" s="666"/>
      <c r="C110" s="666"/>
      <c r="D110" s="149"/>
      <c r="E110" s="664"/>
      <c r="F110" s="664"/>
      <c r="G110" s="112"/>
      <c r="H110" s="8"/>
      <c r="I110" s="105">
        <f>IFERROR(H110/UnitMix_Summary_UnitCount_Total,0)</f>
        <v>0</v>
      </c>
      <c r="J110" s="230"/>
    </row>
    <row r="111" spans="1:10">
      <c r="A111" s="69"/>
      <c r="B111" s="663"/>
      <c r="C111" s="663"/>
      <c r="D111" s="149"/>
      <c r="E111" s="664"/>
      <c r="F111" s="664"/>
      <c r="G111" s="112"/>
      <c r="H111" s="8">
        <v>0</v>
      </c>
      <c r="I111" s="105">
        <f>IFERROR(H111/UnitMix_Summary_UnitCount_Total,0)</f>
        <v>0</v>
      </c>
      <c r="J111" s="227"/>
    </row>
    <row r="112" spans="1:10">
      <c r="A112" s="69"/>
      <c r="B112" s="663"/>
      <c r="C112" s="663"/>
      <c r="D112" s="149"/>
      <c r="E112" s="664"/>
      <c r="F112" s="664"/>
      <c r="G112" s="112"/>
      <c r="H112" s="8">
        <v>0</v>
      </c>
      <c r="I112" s="105">
        <f>IFERROR(H112/UnitMix_Summary_UnitCount_Total,0)</f>
        <v>0</v>
      </c>
      <c r="J112" s="227"/>
    </row>
    <row r="113" spans="1:10">
      <c r="A113" s="69"/>
      <c r="B113" s="663"/>
      <c r="C113" s="663"/>
      <c r="D113" s="149"/>
      <c r="E113" s="664"/>
      <c r="F113" s="664"/>
      <c r="G113" s="112"/>
      <c r="H113" s="8">
        <v>0</v>
      </c>
      <c r="I113" s="105">
        <f>IFERROR(H113/UnitMix_Summary_UnitCount_Total,0)</f>
        <v>0</v>
      </c>
      <c r="J113" s="416"/>
    </row>
    <row r="114" spans="1:10">
      <c r="A114" s="69"/>
      <c r="B114" s="663"/>
      <c r="C114" s="663"/>
      <c r="D114" s="149"/>
      <c r="E114" s="664"/>
      <c r="F114" s="664"/>
      <c r="G114" s="112"/>
      <c r="H114" s="8">
        <v>0</v>
      </c>
      <c r="I114" s="105">
        <f>IFERROR(H114/UnitMix_Summary_UnitCount_Total,0)</f>
        <v>0</v>
      </c>
      <c r="J114" s="227"/>
    </row>
    <row r="115" spans="1:10">
      <c r="A115" s="69"/>
      <c r="B115" s="118" t="s">
        <v>234</v>
      </c>
      <c r="C115" s="112"/>
      <c r="D115" s="112"/>
      <c r="E115" s="112"/>
      <c r="F115" s="112"/>
      <c r="G115" s="112"/>
      <c r="H115" s="106">
        <f>SUM(H110:H114)</f>
        <v>0</v>
      </c>
      <c r="I115" s="106">
        <f t="shared" ref="I115" si="9">SUM(I110:I114)</f>
        <v>0</v>
      </c>
      <c r="J115" s="227"/>
    </row>
    <row r="116" spans="1:10" ht="15">
      <c r="A116" s="69"/>
      <c r="B116" s="329" t="s">
        <v>235</v>
      </c>
      <c r="C116" s="101"/>
      <c r="D116" s="101"/>
      <c r="E116" s="101"/>
      <c r="F116" s="101"/>
      <c r="G116" s="102"/>
      <c r="H116" s="127"/>
      <c r="I116" s="127"/>
      <c r="J116" s="150"/>
    </row>
    <row r="117" spans="1:10">
      <c r="A117" s="69"/>
      <c r="B117" s="120" t="s">
        <v>236</v>
      </c>
      <c r="C117" s="132"/>
      <c r="D117" s="132"/>
      <c r="E117" s="132"/>
      <c r="F117" s="132"/>
      <c r="G117" s="132"/>
      <c r="H117" s="106">
        <f>H108+H115</f>
        <v>0</v>
      </c>
      <c r="I117" s="106">
        <f>IFERROR(H117/UnitMix_Summary_UnitCount_Total,0)</f>
        <v>0</v>
      </c>
      <c r="J117" s="230"/>
    </row>
    <row r="118" spans="1:10">
      <c r="A118" s="79"/>
      <c r="B118" s="110" t="s">
        <v>237</v>
      </c>
      <c r="C118" s="104"/>
      <c r="D118" s="104"/>
      <c r="E118" s="151" t="s">
        <v>420</v>
      </c>
      <c r="F118" s="484">
        <f>IFERROR(DevCosts_TotalIntermediaryCosts/DevCosts_TDC,0)</f>
        <v>0</v>
      </c>
      <c r="G118" s="112"/>
      <c r="H118" s="154"/>
      <c r="I118" s="221">
        <f>IFERROR(H118/UnitMix_Summary_UnitCount_Total,0)</f>
        <v>0</v>
      </c>
      <c r="J118" s="231"/>
    </row>
    <row r="120" spans="1:10" ht="15">
      <c r="B120" s="329" t="s">
        <v>255</v>
      </c>
      <c r="C120" s="101"/>
      <c r="D120" s="101"/>
      <c r="E120" s="101"/>
      <c r="F120" s="101"/>
      <c r="G120" s="102"/>
      <c r="H120" s="127"/>
      <c r="I120" s="127"/>
      <c r="J120" s="150"/>
    </row>
    <row r="121" spans="1:10">
      <c r="B121" s="40" t="s">
        <v>294</v>
      </c>
      <c r="H121" s="8">
        <v>0</v>
      </c>
    </row>
    <row r="122" spans="1:10">
      <c r="B122" s="40" t="s">
        <v>256</v>
      </c>
      <c r="H122" s="155"/>
    </row>
    <row r="123" spans="1:10">
      <c r="B123" s="40" t="s">
        <v>257</v>
      </c>
      <c r="H123" s="155"/>
    </row>
    <row r="124" spans="1:10">
      <c r="B124" s="40" t="s">
        <v>0</v>
      </c>
      <c r="D124" s="665"/>
      <c r="E124" s="665"/>
      <c r="F124" s="665"/>
      <c r="H124" s="155"/>
    </row>
    <row r="125" spans="1:10">
      <c r="B125" s="40" t="s">
        <v>0</v>
      </c>
      <c r="D125" s="665"/>
      <c r="E125" s="665"/>
      <c r="F125" s="665"/>
      <c r="H125" s="155"/>
    </row>
    <row r="126" spans="1:10" ht="13.5" thickBot="1">
      <c r="B126" s="152" t="s">
        <v>7</v>
      </c>
      <c r="C126" s="84"/>
      <c r="D126" s="84"/>
      <c r="E126" s="84"/>
      <c r="F126" s="84"/>
      <c r="G126" s="84"/>
      <c r="H126" s="153">
        <f>SUM(H121:H125)</f>
        <v>0</v>
      </c>
      <c r="I126" s="84"/>
      <c r="J126" s="479"/>
    </row>
  </sheetData>
  <sheetProtection algorithmName="SHA-512" hashValue="O/XKli+KMoedp9ffjHoESycjj1TR4cw8ctuANtnK+mNN+mfFlmtMv4HjS0vIcLD3yCr9m6mS3NVdYT6e9wevfw==" saltValue="DnVq7zck3BdcNzcqPhPGVQ==" spinCount="100000" sheet="1" formatCells="0"/>
  <mergeCells count="33">
    <mergeCell ref="D60:F60"/>
    <mergeCell ref="D14:F14"/>
    <mergeCell ref="D23:F23"/>
    <mergeCell ref="D24:F24"/>
    <mergeCell ref="D32:F32"/>
    <mergeCell ref="D33:F33"/>
    <mergeCell ref="E36:E38"/>
    <mergeCell ref="B1:J2"/>
    <mergeCell ref="B9:F9"/>
    <mergeCell ref="D11:F11"/>
    <mergeCell ref="D12:F12"/>
    <mergeCell ref="D13:F13"/>
    <mergeCell ref="B114:C114"/>
    <mergeCell ref="E114:F114"/>
    <mergeCell ref="D125:F125"/>
    <mergeCell ref="D124:F124"/>
    <mergeCell ref="B110:C110"/>
    <mergeCell ref="E110:F110"/>
    <mergeCell ref="B111:C111"/>
    <mergeCell ref="E111:F111"/>
    <mergeCell ref="B112:C112"/>
    <mergeCell ref="E112:F112"/>
    <mergeCell ref="B113:C113"/>
    <mergeCell ref="E113:F113"/>
    <mergeCell ref="D70:F70"/>
    <mergeCell ref="D104:F104"/>
    <mergeCell ref="D105:F105"/>
    <mergeCell ref="D106:F106"/>
    <mergeCell ref="D71:F71"/>
    <mergeCell ref="D72:F72"/>
    <mergeCell ref="D73:F73"/>
    <mergeCell ref="D80:F80"/>
    <mergeCell ref="D90:F90"/>
  </mergeCells>
  <conditionalFormatting sqref="D81">
    <cfRule type="cellIs" dxfId="4" priority="4" operator="lessThan">
      <formula>$F$81</formula>
    </cfRule>
  </conditionalFormatting>
  <conditionalFormatting sqref="F81">
    <cfRule type="cellIs" dxfId="3" priority="6" operator="greaterThan">
      <formula>0.06</formula>
    </cfRule>
  </conditionalFormatting>
  <pageMargins left="0.7" right="0.7" top="0.75" bottom="0.75" header="0.3" footer="0.3"/>
  <pageSetup scale="85" fitToHeight="2" orientation="portrait" r:id="rId1"/>
  <headerFooter>
    <oddHeader>&amp;R&amp;F</oddHeader>
    <oddFooter>&amp;LWHDP Workbook&amp;C&amp;A&amp;  - Page &amp;P of &amp;N&amp;R&amp;D</oddFooter>
  </headerFooter>
  <rowBreaks count="2" manualBreakCount="2">
    <brk id="48" max="16383" man="1"/>
    <brk id="81"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B1:Q81"/>
  <sheetViews>
    <sheetView showGridLines="0" showZeros="0" zoomScaleNormal="100" zoomScaleSheetLayoutView="100" zoomScalePageLayoutView="60" workbookViewId="0">
      <pane ySplit="2" topLeftCell="A3" activePane="bottomLeft" state="frozen"/>
      <selection pane="bottomLeft" activeCell="V24" sqref="V24"/>
    </sheetView>
  </sheetViews>
  <sheetFormatPr defaultColWidth="9.140625" defaultRowHeight="12.75"/>
  <cols>
    <col min="1" max="1" width="4.7109375" style="40" customWidth="1"/>
    <col min="2" max="4" width="9.140625" style="40"/>
    <col min="5" max="11" width="10.7109375" style="40" customWidth="1"/>
    <col min="12" max="17" width="9.140625" style="40"/>
    <col min="18" max="18" width="9.42578125" style="40" bestFit="1" customWidth="1"/>
    <col min="19" max="16384" width="9.140625" style="40"/>
  </cols>
  <sheetData>
    <row r="1" spans="2:16">
      <c r="B1" s="651" t="s">
        <v>242</v>
      </c>
      <c r="C1" s="651"/>
      <c r="D1" s="651"/>
      <c r="E1" s="651"/>
      <c r="F1" s="651"/>
      <c r="G1" s="651"/>
      <c r="H1" s="651"/>
      <c r="I1" s="651"/>
      <c r="J1" s="651"/>
      <c r="K1" s="651"/>
      <c r="L1" s="651"/>
      <c r="M1" s="651"/>
      <c r="N1" s="651"/>
      <c r="O1" s="651"/>
      <c r="P1" s="651"/>
    </row>
    <row r="2" spans="2:16">
      <c r="B2" s="651"/>
      <c r="C2" s="651"/>
      <c r="D2" s="651"/>
      <c r="E2" s="651"/>
      <c r="F2" s="651"/>
      <c r="G2" s="651"/>
      <c r="H2" s="651"/>
      <c r="I2" s="651"/>
      <c r="J2" s="651"/>
      <c r="K2" s="651"/>
      <c r="L2" s="651"/>
      <c r="M2" s="651"/>
      <c r="N2" s="651"/>
      <c r="O2" s="651"/>
      <c r="P2" s="651"/>
    </row>
    <row r="4" spans="2:16" ht="15">
      <c r="B4" s="702" t="s">
        <v>280</v>
      </c>
      <c r="C4" s="702"/>
      <c r="D4" s="702"/>
      <c r="E4" s="702"/>
      <c r="F4" s="702"/>
      <c r="G4" s="702"/>
      <c r="H4" s="702"/>
      <c r="I4" s="702"/>
      <c r="J4" s="702"/>
      <c r="K4" s="702"/>
      <c r="L4" s="702"/>
      <c r="M4" s="702"/>
      <c r="N4" s="702"/>
      <c r="O4" s="702"/>
      <c r="P4" s="702"/>
    </row>
    <row r="5" spans="2:16">
      <c r="B5" s="686" t="s">
        <v>243</v>
      </c>
      <c r="C5" s="686"/>
      <c r="D5" s="686"/>
      <c r="E5" s="202" t="s">
        <v>244</v>
      </c>
      <c r="F5" s="327" t="s">
        <v>105</v>
      </c>
      <c r="G5" s="327" t="s">
        <v>133</v>
      </c>
      <c r="H5" s="327" t="s">
        <v>31</v>
      </c>
      <c r="I5" s="327" t="s">
        <v>245</v>
      </c>
      <c r="J5" s="708" t="s">
        <v>33</v>
      </c>
      <c r="K5" s="709"/>
      <c r="L5" s="709"/>
      <c r="M5" s="709"/>
      <c r="N5" s="709"/>
      <c r="O5" s="709"/>
      <c r="P5" s="710"/>
    </row>
    <row r="6" spans="2:16">
      <c r="B6" s="711"/>
      <c r="C6" s="693"/>
      <c r="D6" s="694"/>
      <c r="E6" s="6"/>
      <c r="F6" s="232"/>
      <c r="G6" s="233"/>
      <c r="H6" s="203">
        <f t="shared" ref="H6:H11" si="0">IFERROR(G6/UnitMix_Summary_UnitCount_Total,0)</f>
        <v>0</v>
      </c>
      <c r="I6" s="6"/>
      <c r="J6" s="695"/>
      <c r="K6" s="695"/>
      <c r="L6" s="695"/>
      <c r="M6" s="695"/>
      <c r="N6" s="695"/>
      <c r="O6" s="695"/>
      <c r="P6" s="695"/>
    </row>
    <row r="7" spans="2:16">
      <c r="B7" s="648">
        <v>0</v>
      </c>
      <c r="C7" s="693"/>
      <c r="D7" s="694"/>
      <c r="E7" s="6">
        <v>0</v>
      </c>
      <c r="F7" s="232">
        <v>0</v>
      </c>
      <c r="G7" s="233"/>
      <c r="H7" s="203">
        <f t="shared" si="0"/>
        <v>0</v>
      </c>
      <c r="I7" s="6"/>
      <c r="J7" s="695"/>
      <c r="K7" s="695"/>
      <c r="L7" s="695"/>
      <c r="M7" s="695"/>
      <c r="N7" s="695"/>
      <c r="O7" s="695"/>
      <c r="P7" s="695"/>
    </row>
    <row r="8" spans="2:16">
      <c r="B8" s="648">
        <v>0</v>
      </c>
      <c r="C8" s="693"/>
      <c r="D8" s="694"/>
      <c r="E8" s="6">
        <v>0</v>
      </c>
      <c r="F8" s="232">
        <v>0</v>
      </c>
      <c r="G8" s="233"/>
      <c r="H8" s="203">
        <f t="shared" si="0"/>
        <v>0</v>
      </c>
      <c r="I8" s="6"/>
      <c r="J8" s="695"/>
      <c r="K8" s="695"/>
      <c r="L8" s="695"/>
      <c r="M8" s="695"/>
      <c r="N8" s="695"/>
      <c r="O8" s="695"/>
      <c r="P8" s="695"/>
    </row>
    <row r="9" spans="2:16">
      <c r="B9" s="648">
        <v>0</v>
      </c>
      <c r="C9" s="693"/>
      <c r="D9" s="694"/>
      <c r="E9" s="6">
        <v>0</v>
      </c>
      <c r="F9" s="232">
        <v>0</v>
      </c>
      <c r="G9" s="233"/>
      <c r="H9" s="203">
        <f t="shared" si="0"/>
        <v>0</v>
      </c>
      <c r="I9" s="6"/>
      <c r="J9" s="695"/>
      <c r="K9" s="695"/>
      <c r="L9" s="695"/>
      <c r="M9" s="695"/>
      <c r="N9" s="695"/>
      <c r="O9" s="695"/>
      <c r="P9" s="695"/>
    </row>
    <row r="10" spans="2:16">
      <c r="B10" s="648">
        <v>0</v>
      </c>
      <c r="C10" s="693"/>
      <c r="D10" s="694"/>
      <c r="E10" s="6">
        <v>0</v>
      </c>
      <c r="F10" s="232">
        <v>0</v>
      </c>
      <c r="G10" s="233"/>
      <c r="H10" s="203">
        <f t="shared" si="0"/>
        <v>0</v>
      </c>
      <c r="I10" s="6"/>
      <c r="J10" s="695"/>
      <c r="K10" s="695"/>
      <c r="L10" s="695"/>
      <c r="M10" s="695"/>
      <c r="N10" s="695"/>
      <c r="O10" s="695"/>
      <c r="P10" s="695"/>
    </row>
    <row r="11" spans="2:16">
      <c r="B11" s="44" t="s">
        <v>251</v>
      </c>
      <c r="C11" s="45"/>
      <c r="D11" s="45"/>
      <c r="E11" s="45"/>
      <c r="F11" s="45"/>
      <c r="G11" s="204">
        <f>SUM(G6:G10)</f>
        <v>0</v>
      </c>
      <c r="H11" s="204">
        <f t="shared" si="0"/>
        <v>0</v>
      </c>
      <c r="I11" s="45"/>
      <c r="J11" s="45"/>
      <c r="K11" s="45"/>
      <c r="L11" s="45"/>
      <c r="M11" s="45"/>
      <c r="N11" s="45"/>
      <c r="O11" s="45"/>
      <c r="P11" s="104"/>
    </row>
    <row r="12" spans="2:16">
      <c r="B12" s="74"/>
      <c r="C12" s="74"/>
      <c r="D12" s="74"/>
      <c r="E12" s="74"/>
      <c r="F12" s="74"/>
      <c r="G12" s="205"/>
      <c r="H12" s="205"/>
      <c r="I12" s="74"/>
      <c r="J12" s="74"/>
      <c r="K12" s="74"/>
      <c r="L12" s="74"/>
      <c r="M12" s="74"/>
      <c r="N12" s="74"/>
      <c r="O12" s="74"/>
      <c r="P12" s="112"/>
    </row>
    <row r="13" spans="2:16" ht="15">
      <c r="B13" s="702" t="s">
        <v>249</v>
      </c>
      <c r="C13" s="702"/>
      <c r="D13" s="702"/>
      <c r="E13" s="702"/>
      <c r="F13" s="702"/>
      <c r="G13" s="702"/>
      <c r="H13" s="702"/>
      <c r="I13" s="702"/>
      <c r="J13" s="702"/>
      <c r="K13" s="702"/>
      <c r="L13" s="702"/>
      <c r="M13" s="702"/>
      <c r="N13" s="702"/>
      <c r="O13" s="702"/>
      <c r="P13" s="702"/>
    </row>
    <row r="14" spans="2:16">
      <c r="B14" s="686" t="s">
        <v>243</v>
      </c>
      <c r="C14" s="686"/>
      <c r="D14" s="686"/>
      <c r="E14" s="202" t="s">
        <v>244</v>
      </c>
      <c r="F14" s="327" t="s">
        <v>105</v>
      </c>
      <c r="G14" s="327" t="s">
        <v>133</v>
      </c>
      <c r="H14" s="327" t="s">
        <v>31</v>
      </c>
      <c r="I14" s="327" t="s">
        <v>245</v>
      </c>
      <c r="J14" s="206" t="s">
        <v>250</v>
      </c>
      <c r="K14" s="703" t="s">
        <v>33</v>
      </c>
      <c r="L14" s="704"/>
      <c r="M14" s="704"/>
      <c r="N14" s="704"/>
      <c r="O14" s="704"/>
      <c r="P14" s="704"/>
    </row>
    <row r="15" spans="2:16">
      <c r="B15" s="687" t="s">
        <v>246</v>
      </c>
      <c r="C15" s="688"/>
      <c r="D15" s="689"/>
      <c r="E15" s="4">
        <f>'Mortgage Calculation'!K25</f>
        <v>0</v>
      </c>
      <c r="F15" s="5">
        <f>'Mortgage Calculation'!K27</f>
        <v>0</v>
      </c>
      <c r="G15" s="203">
        <f>IF(ISBLANK('Mortgage Calculation'!K32),'Mortgage Calculation'!K31,'Mortgage Calculation'!K32)+IF('Mortgage Calculation'!K45="x",IF(ISBLANK('Mortgage Calculation'!K44),'Mortgage Calculation'!K43,'Mortgage Calculation'!K44),0)</f>
        <v>0</v>
      </c>
      <c r="H15" s="203">
        <f t="shared" ref="H15:H33" si="1">IFERROR(G15/UnitMix_Summary_UnitCount_Total,0)</f>
        <v>0</v>
      </c>
      <c r="I15" s="6"/>
      <c r="J15" s="6"/>
      <c r="K15" s="660"/>
      <c r="L15" s="661"/>
      <c r="M15" s="661"/>
      <c r="N15" s="661"/>
      <c r="O15" s="661"/>
      <c r="P15" s="662"/>
    </row>
    <row r="16" spans="2:16">
      <c r="B16" s="687" t="s">
        <v>254</v>
      </c>
      <c r="C16" s="688"/>
      <c r="D16" s="689"/>
      <c r="E16" s="4" t="str">
        <f>IF(($G$16=0),"",'Mortgage Calculation'!K38)</f>
        <v/>
      </c>
      <c r="F16" s="5" t="str">
        <f>IF($G$16=0,"",'Mortgage Calculation'!K39)</f>
        <v/>
      </c>
      <c r="G16" s="203">
        <f>IF('Mortgage Calculation'!K45&lt;&gt;"x",IF(ISBLANK('Mortgage Calculation'!K44),'Mortgage Calculation'!K43,'Mortgage Calculation'!K44),0)</f>
        <v>0</v>
      </c>
      <c r="H16" s="203">
        <f t="shared" si="1"/>
        <v>0</v>
      </c>
      <c r="I16" s="6"/>
      <c r="J16" s="6"/>
      <c r="K16" s="660"/>
      <c r="L16" s="661"/>
      <c r="M16" s="661"/>
      <c r="N16" s="661"/>
      <c r="O16" s="661"/>
      <c r="P16" s="662"/>
    </row>
    <row r="17" spans="2:17">
      <c r="B17" s="687" t="s">
        <v>430</v>
      </c>
      <c r="C17" s="688"/>
      <c r="D17" s="689"/>
      <c r="E17" s="326"/>
      <c r="F17" s="119"/>
      <c r="G17" s="233"/>
      <c r="H17" s="203">
        <f t="shared" si="1"/>
        <v>0</v>
      </c>
      <c r="I17" s="6"/>
      <c r="J17" s="6"/>
      <c r="K17" s="660"/>
      <c r="L17" s="661"/>
      <c r="M17" s="661"/>
      <c r="N17" s="661"/>
      <c r="O17" s="661"/>
      <c r="P17" s="662"/>
      <c r="Q17" s="403"/>
    </row>
    <row r="18" spans="2:17">
      <c r="B18" s="672" t="s">
        <v>247</v>
      </c>
      <c r="C18" s="673"/>
      <c r="D18" s="674"/>
      <c r="E18" s="326"/>
      <c r="F18" s="119"/>
      <c r="G18" s="233"/>
      <c r="H18" s="203">
        <f t="shared" si="1"/>
        <v>0</v>
      </c>
      <c r="I18" s="6"/>
      <c r="J18" s="6"/>
      <c r="K18" s="660"/>
      <c r="L18" s="661"/>
      <c r="M18" s="661"/>
      <c r="N18" s="661"/>
      <c r="O18" s="661"/>
      <c r="P18" s="662"/>
    </row>
    <row r="19" spans="2:17">
      <c r="B19" s="672" t="s">
        <v>248</v>
      </c>
      <c r="C19" s="673"/>
      <c r="D19" s="674"/>
      <c r="E19" s="326"/>
      <c r="F19" s="119"/>
      <c r="G19" s="233"/>
      <c r="H19" s="203">
        <f t="shared" si="1"/>
        <v>0</v>
      </c>
      <c r="I19" s="6"/>
      <c r="J19" s="6"/>
      <c r="K19" s="660"/>
      <c r="L19" s="661"/>
      <c r="M19" s="661"/>
      <c r="N19" s="661"/>
      <c r="O19" s="661"/>
      <c r="P19" s="662"/>
    </row>
    <row r="20" spans="2:17" ht="13.5" thickBot="1">
      <c r="B20" s="696" t="s">
        <v>342</v>
      </c>
      <c r="C20" s="697"/>
      <c r="D20" s="698"/>
      <c r="E20" s="326"/>
      <c r="F20" s="119"/>
      <c r="G20" s="509"/>
      <c r="H20" s="203">
        <f t="shared" si="1"/>
        <v>0</v>
      </c>
      <c r="I20" s="6"/>
      <c r="J20" s="6"/>
      <c r="K20" s="660"/>
      <c r="L20" s="661"/>
      <c r="M20" s="661"/>
      <c r="N20" s="661"/>
      <c r="O20" s="661"/>
      <c r="P20" s="662"/>
      <c r="Q20" s="523" t="str">
        <f>IF(G21="", " ",IF(G20="","",IF(G20/G21&gt;=0.5,"","** Match request must be at least 50% of the Workforce Housing Program request.")))</f>
        <v xml:space="preserve"> </v>
      </c>
    </row>
    <row r="21" spans="2:17" ht="13.5" thickBot="1">
      <c r="B21" s="699" t="s">
        <v>345</v>
      </c>
      <c r="C21" s="700"/>
      <c r="D21" s="701"/>
      <c r="E21" s="506"/>
      <c r="F21" s="507"/>
      <c r="G21" s="511"/>
      <c r="H21" s="508">
        <f t="shared" si="1"/>
        <v>0</v>
      </c>
      <c r="I21" s="6"/>
      <c r="J21" s="6"/>
      <c r="K21" s="660"/>
      <c r="L21" s="661"/>
      <c r="M21" s="661"/>
      <c r="N21" s="661"/>
      <c r="O21" s="661"/>
      <c r="P21" s="662"/>
      <c r="Q21" s="521" t="str">
        <f>IF(DevCosts_TDC=" ", " ",IF(G21="","",IF(G21/DevCosts_TDC&lt;=0.5,"","** Maximum request cannot exceed 50% of Total Development Costs")))</f>
        <v/>
      </c>
    </row>
    <row r="22" spans="2:17">
      <c r="B22" s="705"/>
      <c r="C22" s="706"/>
      <c r="D22" s="707"/>
      <c r="E22" s="6"/>
      <c r="F22" s="7"/>
      <c r="G22" s="510"/>
      <c r="H22" s="203">
        <f t="shared" si="1"/>
        <v>0</v>
      </c>
      <c r="I22" s="6"/>
      <c r="J22" s="6"/>
      <c r="K22" s="660"/>
      <c r="L22" s="661"/>
      <c r="M22" s="661"/>
      <c r="N22" s="661"/>
      <c r="O22" s="661"/>
      <c r="P22" s="662"/>
    </row>
    <row r="23" spans="2:17">
      <c r="B23" s="675"/>
      <c r="C23" s="676"/>
      <c r="D23" s="677"/>
      <c r="E23" s="6"/>
      <c r="F23" s="7"/>
      <c r="G23" s="233"/>
      <c r="H23" s="203">
        <f t="shared" si="1"/>
        <v>0</v>
      </c>
      <c r="I23" s="6"/>
      <c r="J23" s="6"/>
      <c r="K23" s="660"/>
      <c r="L23" s="661"/>
      <c r="M23" s="661"/>
      <c r="N23" s="661"/>
      <c r="O23" s="661"/>
      <c r="P23" s="662"/>
    </row>
    <row r="24" spans="2:17">
      <c r="B24" s="675"/>
      <c r="C24" s="676"/>
      <c r="D24" s="677"/>
      <c r="E24" s="6"/>
      <c r="F24" s="7"/>
      <c r="G24" s="233"/>
      <c r="H24" s="203">
        <f t="shared" si="1"/>
        <v>0</v>
      </c>
      <c r="I24" s="6"/>
      <c r="J24" s="6"/>
      <c r="K24" s="660"/>
      <c r="L24" s="661"/>
      <c r="M24" s="661"/>
      <c r="N24" s="661"/>
      <c r="O24" s="661"/>
      <c r="P24" s="662"/>
    </row>
    <row r="25" spans="2:17">
      <c r="B25" s="675">
        <v>0</v>
      </c>
      <c r="C25" s="676"/>
      <c r="D25" s="677"/>
      <c r="E25" s="6"/>
      <c r="F25" s="7"/>
      <c r="G25" s="233"/>
      <c r="H25" s="203">
        <f t="shared" si="1"/>
        <v>0</v>
      </c>
      <c r="I25" s="6"/>
      <c r="J25" s="6"/>
      <c r="K25" s="660"/>
      <c r="L25" s="661"/>
      <c r="M25" s="661"/>
      <c r="N25" s="661"/>
      <c r="O25" s="661"/>
      <c r="P25" s="662"/>
    </row>
    <row r="26" spans="2:17">
      <c r="B26" s="675">
        <v>0</v>
      </c>
      <c r="C26" s="676"/>
      <c r="D26" s="677"/>
      <c r="E26" s="6"/>
      <c r="F26" s="7"/>
      <c r="G26" s="233"/>
      <c r="H26" s="203">
        <f t="shared" si="1"/>
        <v>0</v>
      </c>
      <c r="I26" s="6"/>
      <c r="J26" s="6"/>
      <c r="K26" s="660"/>
      <c r="L26" s="661"/>
      <c r="M26" s="661"/>
      <c r="N26" s="661"/>
      <c r="O26" s="661"/>
      <c r="P26" s="662"/>
    </row>
    <row r="27" spans="2:17">
      <c r="B27" s="675">
        <v>0</v>
      </c>
      <c r="C27" s="676"/>
      <c r="D27" s="677"/>
      <c r="E27" s="6"/>
      <c r="F27" s="7"/>
      <c r="G27" s="233"/>
      <c r="H27" s="203">
        <f t="shared" si="1"/>
        <v>0</v>
      </c>
      <c r="I27" s="6"/>
      <c r="J27" s="6"/>
      <c r="K27" s="660"/>
      <c r="L27" s="661"/>
      <c r="M27" s="661"/>
      <c r="N27" s="661"/>
      <c r="O27" s="661"/>
      <c r="P27" s="662"/>
    </row>
    <row r="28" spans="2:17">
      <c r="B28" s="675">
        <v>0</v>
      </c>
      <c r="C28" s="676"/>
      <c r="D28" s="677"/>
      <c r="E28" s="6"/>
      <c r="F28" s="7"/>
      <c r="G28" s="233"/>
      <c r="H28" s="203">
        <f t="shared" si="1"/>
        <v>0</v>
      </c>
      <c r="I28" s="6"/>
      <c r="J28" s="6"/>
      <c r="K28" s="660"/>
      <c r="L28" s="661"/>
      <c r="M28" s="661"/>
      <c r="N28" s="661"/>
      <c r="O28" s="661"/>
      <c r="P28" s="662"/>
    </row>
    <row r="29" spans="2:17">
      <c r="B29" s="675">
        <v>0</v>
      </c>
      <c r="C29" s="676"/>
      <c r="D29" s="677"/>
      <c r="E29" s="6"/>
      <c r="F29" s="7"/>
      <c r="G29" s="233"/>
      <c r="H29" s="203">
        <f t="shared" si="1"/>
        <v>0</v>
      </c>
      <c r="I29" s="6"/>
      <c r="J29" s="6"/>
      <c r="K29" s="660"/>
      <c r="L29" s="661"/>
      <c r="M29" s="661"/>
      <c r="N29" s="661"/>
      <c r="O29" s="661"/>
      <c r="P29" s="662"/>
    </row>
    <row r="30" spans="2:17">
      <c r="B30" s="675">
        <v>0</v>
      </c>
      <c r="C30" s="676"/>
      <c r="D30" s="677"/>
      <c r="E30" s="6"/>
      <c r="F30" s="7"/>
      <c r="G30" s="233"/>
      <c r="H30" s="203">
        <f t="shared" si="1"/>
        <v>0</v>
      </c>
      <c r="I30" s="6"/>
      <c r="J30" s="6"/>
      <c r="K30" s="660"/>
      <c r="L30" s="661"/>
      <c r="M30" s="661"/>
      <c r="N30" s="661"/>
      <c r="O30" s="661"/>
      <c r="P30" s="662"/>
    </row>
    <row r="31" spans="2:17">
      <c r="B31" s="675">
        <v>0</v>
      </c>
      <c r="C31" s="676"/>
      <c r="D31" s="677"/>
      <c r="E31" s="6"/>
      <c r="F31" s="7"/>
      <c r="G31" s="233"/>
      <c r="H31" s="203">
        <f t="shared" si="1"/>
        <v>0</v>
      </c>
      <c r="I31" s="6"/>
      <c r="J31" s="6"/>
      <c r="K31" s="683"/>
      <c r="L31" s="684"/>
      <c r="M31" s="684"/>
      <c r="N31" s="684"/>
      <c r="O31" s="684"/>
      <c r="P31" s="685"/>
    </row>
    <row r="32" spans="2:17">
      <c r="B32" s="207" t="s">
        <v>252</v>
      </c>
      <c r="C32" s="73"/>
      <c r="D32" s="73"/>
      <c r="E32" s="73"/>
      <c r="F32" s="73"/>
      <c r="G32" s="204">
        <f>SUM(G15:G31)</f>
        <v>0</v>
      </c>
      <c r="H32" s="204">
        <f t="shared" si="1"/>
        <v>0</v>
      </c>
      <c r="I32" s="208"/>
      <c r="J32" s="208"/>
      <c r="K32" s="209"/>
      <c r="L32" s="73"/>
      <c r="M32" s="73"/>
      <c r="N32" s="73"/>
      <c r="O32" s="73"/>
      <c r="P32" s="112"/>
    </row>
    <row r="33" spans="2:16">
      <c r="B33" s="678" t="s">
        <v>253</v>
      </c>
      <c r="C33" s="678"/>
      <c r="D33" s="678"/>
      <c r="E33" s="68"/>
      <c r="F33" s="145"/>
      <c r="G33" s="204">
        <f>ROUND('Development Costs'!H117,)-Sources!G32</f>
        <v>0</v>
      </c>
      <c r="H33" s="204">
        <f t="shared" si="1"/>
        <v>0</v>
      </c>
      <c r="I33" s="74"/>
      <c r="J33" s="74"/>
      <c r="K33" s="74"/>
      <c r="L33" s="69"/>
      <c r="M33" s="69"/>
      <c r="N33" s="69"/>
      <c r="O33" s="69"/>
      <c r="P33" s="69"/>
    </row>
    <row r="34" spans="2:16">
      <c r="B34" s="210"/>
      <c r="C34" s="210"/>
      <c r="D34" s="210"/>
      <c r="E34" s="68"/>
      <c r="F34" s="145"/>
      <c r="G34" s="211"/>
      <c r="H34" s="211"/>
      <c r="I34" s="74"/>
      <c r="J34" s="74"/>
      <c r="K34" s="74"/>
      <c r="L34" s="74"/>
      <c r="M34" s="74"/>
      <c r="N34" s="74"/>
      <c r="O34" s="74"/>
      <c r="P34" s="162"/>
    </row>
    <row r="35" spans="2:16">
      <c r="B35" s="162"/>
      <c r="C35" s="162"/>
      <c r="D35" s="162"/>
      <c r="E35" s="162"/>
      <c r="F35" s="162"/>
      <c r="G35" s="162"/>
      <c r="H35" s="162"/>
      <c r="I35" s="162"/>
      <c r="J35" s="162"/>
      <c r="K35" s="162"/>
      <c r="L35" s="162"/>
      <c r="M35" s="162"/>
      <c r="N35" s="162"/>
      <c r="O35" s="162"/>
      <c r="P35" s="162"/>
    </row>
    <row r="36" spans="2:16" ht="15">
      <c r="B36" s="679" t="s">
        <v>258</v>
      </c>
      <c r="C36" s="679"/>
      <c r="D36" s="679"/>
      <c r="E36" s="679"/>
      <c r="F36" s="679"/>
      <c r="G36" s="679"/>
      <c r="H36" s="679"/>
      <c r="I36" s="679"/>
      <c r="J36" s="679"/>
      <c r="K36" s="679"/>
      <c r="L36" s="679"/>
      <c r="M36" s="679"/>
      <c r="N36" s="679"/>
      <c r="O36" s="679"/>
      <c r="P36" s="679"/>
    </row>
    <row r="37" spans="2:16">
      <c r="B37" s="212"/>
      <c r="C37" s="212"/>
      <c r="D37" s="212"/>
      <c r="F37" s="725" t="s">
        <v>267</v>
      </c>
      <c r="G37" s="725"/>
      <c r="H37" s="725"/>
      <c r="I37" s="725"/>
      <c r="J37" s="725"/>
      <c r="K37" s="725"/>
      <c r="L37" s="212"/>
      <c r="M37" s="212"/>
      <c r="N37" s="212"/>
      <c r="O37" s="212"/>
      <c r="P37" s="212"/>
    </row>
    <row r="38" spans="2:16" ht="24">
      <c r="B38" s="712" t="s">
        <v>243</v>
      </c>
      <c r="C38" s="713"/>
      <c r="D38" s="714"/>
      <c r="E38" s="327" t="s">
        <v>133</v>
      </c>
      <c r="F38" s="213" t="s">
        <v>259</v>
      </c>
      <c r="G38" s="213" t="s">
        <v>260</v>
      </c>
      <c r="H38" s="213" t="s">
        <v>261</v>
      </c>
      <c r="I38" s="213" t="s">
        <v>262</v>
      </c>
      <c r="J38" s="213" t="s">
        <v>263</v>
      </c>
      <c r="K38" s="214" t="s">
        <v>264</v>
      </c>
      <c r="L38" s="686" t="s">
        <v>265</v>
      </c>
      <c r="M38" s="686"/>
      <c r="N38" s="686"/>
      <c r="O38" s="686"/>
      <c r="P38" s="686"/>
    </row>
    <row r="39" spans="2:16" ht="12.75" customHeight="1">
      <c r="B39" s="715" t="s">
        <v>266</v>
      </c>
      <c r="C39" s="716"/>
      <c r="D39" s="717"/>
      <c r="E39" s="222"/>
      <c r="F39" s="222"/>
      <c r="G39" s="223"/>
      <c r="H39" s="223"/>
      <c r="I39" s="223"/>
      <c r="J39" s="224"/>
      <c r="K39" s="222"/>
      <c r="L39" s="225"/>
      <c r="M39" s="225"/>
      <c r="N39" s="225"/>
      <c r="O39" s="225"/>
      <c r="P39" s="226"/>
    </row>
    <row r="40" spans="2:16">
      <c r="B40" s="672">
        <f>B6</f>
        <v>0</v>
      </c>
      <c r="C40" s="673"/>
      <c r="D40" s="674"/>
      <c r="E40" s="215">
        <f>G6</f>
        <v>0</v>
      </c>
      <c r="F40" s="10"/>
      <c r="G40" s="234"/>
      <c r="H40" s="234"/>
      <c r="I40" s="234"/>
      <c r="J40" s="235"/>
      <c r="K40" s="10"/>
      <c r="L40" s="680"/>
      <c r="M40" s="681"/>
      <c r="N40" s="681"/>
      <c r="O40" s="681"/>
      <c r="P40" s="682"/>
    </row>
    <row r="41" spans="2:16">
      <c r="B41" s="718">
        <f>B7</f>
        <v>0</v>
      </c>
      <c r="C41" s="673"/>
      <c r="D41" s="674"/>
      <c r="E41" s="215">
        <f>G7</f>
        <v>0</v>
      </c>
      <c r="F41" s="10"/>
      <c r="G41" s="234"/>
      <c r="H41" s="234"/>
      <c r="I41" s="234"/>
      <c r="J41" s="235"/>
      <c r="K41" s="10"/>
      <c r="L41" s="680"/>
      <c r="M41" s="681"/>
      <c r="N41" s="681"/>
      <c r="O41" s="681"/>
      <c r="P41" s="682"/>
    </row>
    <row r="42" spans="2:16">
      <c r="B42" s="718">
        <f>B8</f>
        <v>0</v>
      </c>
      <c r="C42" s="673"/>
      <c r="D42" s="674"/>
      <c r="E42" s="215">
        <f>G8</f>
        <v>0</v>
      </c>
      <c r="F42" s="10"/>
      <c r="G42" s="234"/>
      <c r="H42" s="234"/>
      <c r="I42" s="234"/>
      <c r="J42" s="235"/>
      <c r="K42" s="10"/>
      <c r="L42" s="680"/>
      <c r="M42" s="681"/>
      <c r="N42" s="681"/>
      <c r="O42" s="681"/>
      <c r="P42" s="682"/>
    </row>
    <row r="43" spans="2:16">
      <c r="B43" s="672">
        <f>B9</f>
        <v>0</v>
      </c>
      <c r="C43" s="673"/>
      <c r="D43" s="674"/>
      <c r="E43" s="215">
        <f>G9</f>
        <v>0</v>
      </c>
      <c r="F43" s="10"/>
      <c r="G43" s="234"/>
      <c r="H43" s="234"/>
      <c r="I43" s="234"/>
      <c r="J43" s="235"/>
      <c r="K43" s="10"/>
      <c r="L43" s="680"/>
      <c r="M43" s="681"/>
      <c r="N43" s="681"/>
      <c r="O43" s="681"/>
      <c r="P43" s="682"/>
    </row>
    <row r="44" spans="2:16">
      <c r="B44" s="672">
        <f>B10</f>
        <v>0</v>
      </c>
      <c r="C44" s="673"/>
      <c r="D44" s="674"/>
      <c r="E44" s="215">
        <f>G10</f>
        <v>0</v>
      </c>
      <c r="F44" s="10"/>
      <c r="G44" s="234"/>
      <c r="H44" s="234"/>
      <c r="I44" s="234"/>
      <c r="J44" s="235"/>
      <c r="K44" s="10"/>
      <c r="L44" s="680"/>
      <c r="M44" s="681"/>
      <c r="N44" s="681"/>
      <c r="O44" s="681"/>
      <c r="P44" s="682"/>
    </row>
    <row r="45" spans="2:16" ht="24">
      <c r="B45" s="715" t="s">
        <v>249</v>
      </c>
      <c r="C45" s="716"/>
      <c r="D45" s="717"/>
      <c r="E45" s="327" t="s">
        <v>133</v>
      </c>
      <c r="F45" s="213" t="s">
        <v>259</v>
      </c>
      <c r="G45" s="213" t="s">
        <v>260</v>
      </c>
      <c r="H45" s="213" t="s">
        <v>261</v>
      </c>
      <c r="I45" s="213" t="s">
        <v>262</v>
      </c>
      <c r="J45" s="213" t="s">
        <v>263</v>
      </c>
      <c r="K45" s="214" t="s">
        <v>264</v>
      </c>
      <c r="L45" s="686" t="s">
        <v>265</v>
      </c>
      <c r="M45" s="686"/>
      <c r="N45" s="686"/>
      <c r="O45" s="686"/>
      <c r="P45" s="686"/>
    </row>
    <row r="46" spans="2:16">
      <c r="B46" s="672" t="str">
        <f t="shared" ref="B46:B62" si="2">B15</f>
        <v>First Mortgage</v>
      </c>
      <c r="C46" s="673"/>
      <c r="D46" s="674"/>
      <c r="E46" s="215">
        <f t="shared" ref="E46:E62" si="3">G15</f>
        <v>0</v>
      </c>
      <c r="F46" s="10"/>
      <c r="G46" s="234"/>
      <c r="H46" s="234"/>
      <c r="I46" s="234"/>
      <c r="J46" s="235"/>
      <c r="K46" s="10"/>
      <c r="L46" s="680"/>
      <c r="M46" s="681"/>
      <c r="N46" s="681"/>
      <c r="O46" s="681"/>
      <c r="P46" s="682"/>
    </row>
    <row r="47" spans="2:16">
      <c r="B47" s="690" t="str">
        <f t="shared" si="2"/>
        <v>TIF Mortgage (if separate from 1st)</v>
      </c>
      <c r="C47" s="691"/>
      <c r="D47" s="692"/>
      <c r="E47" s="215">
        <f t="shared" si="3"/>
        <v>0</v>
      </c>
      <c r="F47" s="10"/>
      <c r="G47" s="234"/>
      <c r="H47" s="234"/>
      <c r="I47" s="234"/>
      <c r="J47" s="235"/>
      <c r="K47" s="236"/>
      <c r="L47" s="680"/>
      <c r="M47" s="681"/>
      <c r="N47" s="681"/>
      <c r="O47" s="681"/>
      <c r="P47" s="682"/>
    </row>
    <row r="48" spans="2:16">
      <c r="B48" s="672" t="str">
        <f t="shared" si="2"/>
        <v>Developer Cash Equity</v>
      </c>
      <c r="C48" s="673"/>
      <c r="D48" s="674"/>
      <c r="E48" s="215">
        <f t="shared" si="3"/>
        <v>0</v>
      </c>
      <c r="F48" s="10"/>
      <c r="G48" s="234"/>
      <c r="H48" s="234"/>
      <c r="I48" s="234"/>
      <c r="J48" s="235"/>
      <c r="K48" s="10"/>
      <c r="L48" s="680"/>
      <c r="M48" s="681"/>
      <c r="N48" s="681"/>
      <c r="O48" s="681"/>
      <c r="P48" s="682"/>
    </row>
    <row r="49" spans="2:16">
      <c r="B49" s="672" t="str">
        <f t="shared" si="2"/>
        <v>Sales Tax Rebate</v>
      </c>
      <c r="C49" s="673"/>
      <c r="D49" s="674"/>
      <c r="E49" s="215">
        <f t="shared" si="3"/>
        <v>0</v>
      </c>
      <c r="F49" s="10"/>
      <c r="G49" s="234"/>
      <c r="H49" s="234"/>
      <c r="I49" s="234"/>
      <c r="J49" s="235"/>
      <c r="K49" s="10"/>
      <c r="L49" s="680"/>
      <c r="M49" s="681"/>
      <c r="N49" s="681"/>
      <c r="O49" s="681"/>
      <c r="P49" s="682"/>
    </row>
    <row r="50" spans="2:16">
      <c r="B50" s="672" t="str">
        <f t="shared" si="2"/>
        <v>Energy Rebates</v>
      </c>
      <c r="C50" s="673"/>
      <c r="D50" s="674"/>
      <c r="E50" s="215">
        <f t="shared" si="3"/>
        <v>0</v>
      </c>
      <c r="F50" s="10"/>
      <c r="G50" s="234"/>
      <c r="H50" s="234"/>
      <c r="I50" s="234"/>
      <c r="J50" s="235"/>
      <c r="K50" s="10"/>
      <c r="L50" s="680"/>
      <c r="M50" s="681"/>
      <c r="N50" s="681"/>
      <c r="O50" s="681"/>
      <c r="P50" s="682"/>
    </row>
    <row r="51" spans="2:16">
      <c r="B51" s="672" t="str">
        <f t="shared" si="2"/>
        <v>Match</v>
      </c>
      <c r="C51" s="673"/>
      <c r="D51" s="674"/>
      <c r="E51" s="215">
        <f t="shared" si="3"/>
        <v>0</v>
      </c>
      <c r="F51" s="10"/>
      <c r="G51" s="234"/>
      <c r="H51" s="234"/>
      <c r="I51" s="234"/>
      <c r="J51" s="235"/>
      <c r="K51" s="10"/>
      <c r="L51" s="680"/>
      <c r="M51" s="681"/>
      <c r="N51" s="681"/>
      <c r="O51" s="681"/>
      <c r="P51" s="682"/>
    </row>
    <row r="52" spans="2:16">
      <c r="B52" s="672" t="str">
        <f t="shared" si="2"/>
        <v xml:space="preserve">Workforce Housing Program </v>
      </c>
      <c r="C52" s="673"/>
      <c r="D52" s="674"/>
      <c r="E52" s="215">
        <f t="shared" si="3"/>
        <v>0</v>
      </c>
      <c r="F52" s="10"/>
      <c r="G52" s="234"/>
      <c r="H52" s="234"/>
      <c r="I52" s="234"/>
      <c r="J52" s="235"/>
      <c r="K52" s="10"/>
      <c r="L52" s="680"/>
      <c r="M52" s="681"/>
      <c r="N52" s="681"/>
      <c r="O52" s="681"/>
      <c r="P52" s="682"/>
    </row>
    <row r="53" spans="2:16">
      <c r="B53" s="672">
        <f t="shared" si="2"/>
        <v>0</v>
      </c>
      <c r="C53" s="673"/>
      <c r="D53" s="674"/>
      <c r="E53" s="215">
        <f t="shared" si="3"/>
        <v>0</v>
      </c>
      <c r="F53" s="10"/>
      <c r="G53" s="234"/>
      <c r="H53" s="234"/>
      <c r="I53" s="234"/>
      <c r="J53" s="235"/>
      <c r="K53" s="10"/>
      <c r="L53" s="680"/>
      <c r="M53" s="681"/>
      <c r="N53" s="681"/>
      <c r="O53" s="681"/>
      <c r="P53" s="682"/>
    </row>
    <row r="54" spans="2:16">
      <c r="B54" s="672">
        <f t="shared" si="2"/>
        <v>0</v>
      </c>
      <c r="C54" s="673"/>
      <c r="D54" s="674"/>
      <c r="E54" s="215">
        <f t="shared" si="3"/>
        <v>0</v>
      </c>
      <c r="F54" s="10"/>
      <c r="G54" s="234"/>
      <c r="H54" s="234"/>
      <c r="I54" s="234"/>
      <c r="J54" s="235"/>
      <c r="K54" s="10"/>
      <c r="L54" s="680"/>
      <c r="M54" s="681"/>
      <c r="N54" s="681"/>
      <c r="O54" s="681"/>
      <c r="P54" s="682"/>
    </row>
    <row r="55" spans="2:16">
      <c r="B55" s="672">
        <f t="shared" si="2"/>
        <v>0</v>
      </c>
      <c r="C55" s="673"/>
      <c r="D55" s="674"/>
      <c r="E55" s="215">
        <f t="shared" si="3"/>
        <v>0</v>
      </c>
      <c r="F55" s="10"/>
      <c r="G55" s="234"/>
      <c r="H55" s="234"/>
      <c r="I55" s="234"/>
      <c r="J55" s="235"/>
      <c r="K55" s="10"/>
      <c r="L55" s="680"/>
      <c r="M55" s="681"/>
      <c r="N55" s="681"/>
      <c r="O55" s="681"/>
      <c r="P55" s="682"/>
    </row>
    <row r="56" spans="2:16">
      <c r="B56" s="672">
        <f t="shared" si="2"/>
        <v>0</v>
      </c>
      <c r="C56" s="673"/>
      <c r="D56" s="674"/>
      <c r="E56" s="215">
        <f t="shared" si="3"/>
        <v>0</v>
      </c>
      <c r="F56" s="10"/>
      <c r="G56" s="234"/>
      <c r="H56" s="234"/>
      <c r="I56" s="234"/>
      <c r="J56" s="235"/>
      <c r="K56" s="10"/>
      <c r="L56" s="680"/>
      <c r="M56" s="681"/>
      <c r="N56" s="681"/>
      <c r="O56" s="681"/>
      <c r="P56" s="682"/>
    </row>
    <row r="57" spans="2:16">
      <c r="B57" s="672">
        <f t="shared" si="2"/>
        <v>0</v>
      </c>
      <c r="C57" s="673"/>
      <c r="D57" s="674"/>
      <c r="E57" s="215">
        <f t="shared" si="3"/>
        <v>0</v>
      </c>
      <c r="F57" s="10"/>
      <c r="G57" s="234"/>
      <c r="H57" s="234"/>
      <c r="I57" s="234"/>
      <c r="J57" s="235"/>
      <c r="K57" s="10"/>
      <c r="L57" s="680"/>
      <c r="M57" s="681"/>
      <c r="N57" s="681"/>
      <c r="O57" s="681"/>
      <c r="P57" s="682"/>
    </row>
    <row r="58" spans="2:16">
      <c r="B58" s="672">
        <f t="shared" si="2"/>
        <v>0</v>
      </c>
      <c r="C58" s="673"/>
      <c r="D58" s="674"/>
      <c r="E58" s="215">
        <f t="shared" si="3"/>
        <v>0</v>
      </c>
      <c r="F58" s="10"/>
      <c r="G58" s="234"/>
      <c r="H58" s="234"/>
      <c r="I58" s="234"/>
      <c r="J58" s="235"/>
      <c r="K58" s="10"/>
      <c r="L58" s="680"/>
      <c r="M58" s="681"/>
      <c r="N58" s="681"/>
      <c r="O58" s="681"/>
      <c r="P58" s="682"/>
    </row>
    <row r="59" spans="2:16">
      <c r="B59" s="672">
        <f t="shared" si="2"/>
        <v>0</v>
      </c>
      <c r="C59" s="673"/>
      <c r="D59" s="674"/>
      <c r="E59" s="215">
        <f t="shared" si="3"/>
        <v>0</v>
      </c>
      <c r="F59" s="10"/>
      <c r="G59" s="234"/>
      <c r="H59" s="234"/>
      <c r="I59" s="234"/>
      <c r="J59" s="235"/>
      <c r="K59" s="10"/>
      <c r="L59" s="680"/>
      <c r="M59" s="681"/>
      <c r="N59" s="681"/>
      <c r="O59" s="681"/>
      <c r="P59" s="682"/>
    </row>
    <row r="60" spans="2:16">
      <c r="B60" s="672">
        <f t="shared" si="2"/>
        <v>0</v>
      </c>
      <c r="C60" s="673"/>
      <c r="D60" s="674"/>
      <c r="E60" s="215">
        <f t="shared" si="3"/>
        <v>0</v>
      </c>
      <c r="F60" s="219"/>
      <c r="G60" s="234"/>
      <c r="H60" s="234"/>
      <c r="I60" s="234"/>
      <c r="J60" s="235"/>
      <c r="K60" s="10"/>
      <c r="L60" s="680"/>
      <c r="M60" s="681"/>
      <c r="N60" s="681"/>
      <c r="O60" s="681"/>
      <c r="P60" s="682"/>
    </row>
    <row r="61" spans="2:16">
      <c r="B61" s="672">
        <f t="shared" si="2"/>
        <v>0</v>
      </c>
      <c r="C61" s="673"/>
      <c r="D61" s="674"/>
      <c r="E61" s="215">
        <f t="shared" si="3"/>
        <v>0</v>
      </c>
      <c r="F61" s="219"/>
      <c r="G61" s="234"/>
      <c r="H61" s="234"/>
      <c r="I61" s="234"/>
      <c r="J61" s="235"/>
      <c r="K61" s="10"/>
      <c r="L61" s="680"/>
      <c r="M61" s="681"/>
      <c r="N61" s="681"/>
      <c r="O61" s="681"/>
      <c r="P61" s="682"/>
    </row>
    <row r="62" spans="2:16">
      <c r="B62" s="672">
        <f t="shared" si="2"/>
        <v>0</v>
      </c>
      <c r="C62" s="673"/>
      <c r="D62" s="674"/>
      <c r="E62" s="215">
        <f t="shared" si="3"/>
        <v>0</v>
      </c>
      <c r="F62" s="10"/>
      <c r="G62" s="234"/>
      <c r="H62" s="234"/>
      <c r="I62" s="234"/>
      <c r="J62" s="235"/>
      <c r="K62" s="10"/>
      <c r="L62" s="680"/>
      <c r="M62" s="681"/>
      <c r="N62" s="681"/>
      <c r="O62" s="681"/>
      <c r="P62" s="682"/>
    </row>
    <row r="63" spans="2:16">
      <c r="B63" s="722" t="s">
        <v>269</v>
      </c>
      <c r="C63" s="723"/>
      <c r="D63" s="724"/>
      <c r="E63" s="9">
        <f t="shared" ref="E63:K63" si="4">SUM(E40:E44)</f>
        <v>0</v>
      </c>
      <c r="F63" s="9">
        <f t="shared" si="4"/>
        <v>0</v>
      </c>
      <c r="G63" s="9">
        <f t="shared" si="4"/>
        <v>0</v>
      </c>
      <c r="H63" s="9">
        <f t="shared" si="4"/>
        <v>0</v>
      </c>
      <c r="I63" s="9">
        <f t="shared" si="4"/>
        <v>0</v>
      </c>
      <c r="J63" s="9">
        <f t="shared" si="4"/>
        <v>0</v>
      </c>
      <c r="K63" s="9">
        <f t="shared" si="4"/>
        <v>0</v>
      </c>
      <c r="L63" s="680"/>
      <c r="M63" s="681"/>
      <c r="N63" s="681"/>
      <c r="O63" s="681"/>
      <c r="P63" s="682"/>
    </row>
    <row r="64" spans="2:16">
      <c r="B64" s="722" t="s">
        <v>270</v>
      </c>
      <c r="C64" s="723"/>
      <c r="D64" s="724"/>
      <c r="E64" s="9">
        <f t="shared" ref="E64:K64" si="5">SUM(E46:E62)</f>
        <v>0</v>
      </c>
      <c r="F64" s="9">
        <f t="shared" si="5"/>
        <v>0</v>
      </c>
      <c r="G64" s="9">
        <f t="shared" si="5"/>
        <v>0</v>
      </c>
      <c r="H64" s="9">
        <f t="shared" si="5"/>
        <v>0</v>
      </c>
      <c r="I64" s="9">
        <f t="shared" si="5"/>
        <v>0</v>
      </c>
      <c r="J64" s="9">
        <f t="shared" si="5"/>
        <v>0</v>
      </c>
      <c r="K64" s="9">
        <f t="shared" si="5"/>
        <v>0</v>
      </c>
      <c r="L64" s="680"/>
      <c r="M64" s="681"/>
      <c r="N64" s="681"/>
      <c r="O64" s="681"/>
      <c r="P64" s="682"/>
    </row>
    <row r="65" spans="2:16">
      <c r="B65" s="719" t="s">
        <v>271</v>
      </c>
      <c r="C65" s="720"/>
      <c r="D65" s="721"/>
      <c r="E65" s="9">
        <f>E63+E64</f>
        <v>0</v>
      </c>
      <c r="F65" s="9">
        <f t="shared" ref="F65:K65" si="6">F63+F64</f>
        <v>0</v>
      </c>
      <c r="G65" s="9">
        <f t="shared" si="6"/>
        <v>0</v>
      </c>
      <c r="H65" s="9">
        <f t="shared" si="6"/>
        <v>0</v>
      </c>
      <c r="I65" s="9">
        <f t="shared" si="6"/>
        <v>0</v>
      </c>
      <c r="J65" s="9">
        <f t="shared" si="6"/>
        <v>0</v>
      </c>
      <c r="K65" s="9">
        <f t="shared" si="6"/>
        <v>0</v>
      </c>
      <c r="L65" s="680"/>
      <c r="M65" s="681"/>
      <c r="N65" s="681"/>
      <c r="O65" s="681"/>
      <c r="P65" s="682"/>
    </row>
    <row r="66" spans="2:16" ht="15">
      <c r="B66" s="216"/>
      <c r="C66" s="216"/>
      <c r="D66" s="216"/>
      <c r="E66" s="216"/>
      <c r="F66" s="216"/>
      <c r="G66" s="216"/>
      <c r="H66" s="216"/>
      <c r="I66" s="216"/>
      <c r="J66" s="216"/>
      <c r="K66" s="217"/>
      <c r="L66" s="216"/>
      <c r="M66" s="216"/>
      <c r="N66" s="216"/>
      <c r="O66" s="216"/>
      <c r="P66" s="216"/>
    </row>
    <row r="67" spans="2:16" ht="24">
      <c r="B67" s="712" t="s">
        <v>268</v>
      </c>
      <c r="C67" s="713"/>
      <c r="D67" s="714"/>
      <c r="E67" s="327" t="s">
        <v>133</v>
      </c>
      <c r="F67" s="213" t="s">
        <v>259</v>
      </c>
      <c r="G67" s="213" t="s">
        <v>260</v>
      </c>
      <c r="H67" s="213" t="s">
        <v>261</v>
      </c>
      <c r="I67" s="213" t="s">
        <v>262</v>
      </c>
      <c r="J67" s="213" t="s">
        <v>263</v>
      </c>
      <c r="K67" s="214" t="s">
        <v>264</v>
      </c>
      <c r="L67" s="686" t="s">
        <v>265</v>
      </c>
      <c r="M67" s="686"/>
      <c r="N67" s="686"/>
      <c r="O67" s="686"/>
      <c r="P67" s="686"/>
    </row>
    <row r="68" spans="2:16">
      <c r="B68" s="687" t="s">
        <v>272</v>
      </c>
      <c r="C68" s="688"/>
      <c r="D68" s="689"/>
      <c r="E68" s="215">
        <f>'Development Costs'!H15</f>
        <v>0</v>
      </c>
      <c r="F68" s="10"/>
      <c r="G68" s="234"/>
      <c r="H68" s="234"/>
      <c r="I68" s="234"/>
      <c r="J68" s="235"/>
      <c r="K68" s="237"/>
      <c r="L68" s="680"/>
      <c r="M68" s="681"/>
      <c r="N68" s="681"/>
      <c r="O68" s="681"/>
      <c r="P68" s="682"/>
    </row>
    <row r="69" spans="2:16">
      <c r="B69" s="687" t="s">
        <v>17</v>
      </c>
      <c r="C69" s="688"/>
      <c r="D69" s="689"/>
      <c r="E69" s="215">
        <f>'Development Costs'!H25</f>
        <v>0</v>
      </c>
      <c r="F69" s="10"/>
      <c r="G69" s="234"/>
      <c r="H69" s="234"/>
      <c r="I69" s="234"/>
      <c r="J69" s="235"/>
      <c r="K69" s="237"/>
      <c r="L69" s="680"/>
      <c r="M69" s="681"/>
      <c r="N69" s="681"/>
      <c r="O69" s="681"/>
      <c r="P69" s="682"/>
    </row>
    <row r="70" spans="2:16">
      <c r="B70" s="687" t="s">
        <v>273</v>
      </c>
      <c r="C70" s="688"/>
      <c r="D70" s="689"/>
      <c r="E70" s="215">
        <f>'Development Costs'!H34</f>
        <v>0</v>
      </c>
      <c r="F70" s="10"/>
      <c r="G70" s="234"/>
      <c r="H70" s="234"/>
      <c r="I70" s="234"/>
      <c r="J70" s="235"/>
      <c r="K70" s="237"/>
      <c r="L70" s="680"/>
      <c r="M70" s="681"/>
      <c r="N70" s="681"/>
      <c r="O70" s="681"/>
      <c r="P70" s="682"/>
    </row>
    <row r="71" spans="2:16">
      <c r="B71" s="687" t="s">
        <v>274</v>
      </c>
      <c r="C71" s="688"/>
      <c r="D71" s="689"/>
      <c r="E71" s="215">
        <f>'Development Costs'!H36+'Development Costs'!H37+'Development Costs'!H38</f>
        <v>0</v>
      </c>
      <c r="F71" s="10"/>
      <c r="G71" s="234"/>
      <c r="H71" s="234"/>
      <c r="I71" s="234"/>
      <c r="J71" s="235"/>
      <c r="K71" s="237"/>
      <c r="L71" s="680"/>
      <c r="M71" s="681"/>
      <c r="N71" s="681"/>
      <c r="O71" s="681"/>
      <c r="P71" s="682"/>
    </row>
    <row r="72" spans="2:16">
      <c r="B72" s="687" t="s">
        <v>176</v>
      </c>
      <c r="C72" s="688"/>
      <c r="D72" s="689"/>
      <c r="E72" s="215">
        <f>'Development Costs'!H40</f>
        <v>0</v>
      </c>
      <c r="F72" s="10"/>
      <c r="G72" s="234"/>
      <c r="H72" s="234"/>
      <c r="I72" s="234"/>
      <c r="J72" s="235"/>
      <c r="K72" s="237"/>
      <c r="L72" s="680"/>
      <c r="M72" s="681"/>
      <c r="N72" s="681"/>
      <c r="O72" s="681"/>
      <c r="P72" s="682"/>
    </row>
    <row r="73" spans="2:16">
      <c r="B73" s="687" t="s">
        <v>275</v>
      </c>
      <c r="C73" s="688"/>
      <c r="D73" s="689"/>
      <c r="E73" s="215">
        <f>'Development Costs'!H48</f>
        <v>0</v>
      </c>
      <c r="F73" s="10"/>
      <c r="G73" s="234"/>
      <c r="H73" s="234"/>
      <c r="I73" s="234"/>
      <c r="J73" s="235"/>
      <c r="K73" s="237"/>
      <c r="L73" s="680"/>
      <c r="M73" s="681"/>
      <c r="N73" s="681"/>
      <c r="O73" s="681"/>
      <c r="P73" s="682"/>
    </row>
    <row r="74" spans="2:16">
      <c r="B74" s="687" t="s">
        <v>276</v>
      </c>
      <c r="C74" s="688"/>
      <c r="D74" s="689"/>
      <c r="E74" s="215">
        <f>'Development Costs'!H74</f>
        <v>0</v>
      </c>
      <c r="F74" s="10"/>
      <c r="G74" s="234"/>
      <c r="H74" s="234"/>
      <c r="I74" s="234"/>
      <c r="J74" s="235"/>
      <c r="K74" s="237"/>
      <c r="L74" s="680"/>
      <c r="M74" s="681"/>
      <c r="N74" s="681"/>
      <c r="O74" s="681"/>
      <c r="P74" s="682"/>
    </row>
    <row r="75" spans="2:16">
      <c r="B75" s="518" t="s">
        <v>208</v>
      </c>
      <c r="C75" s="519"/>
      <c r="D75" s="520"/>
      <c r="E75" s="215">
        <f>'Development Costs'!H81</f>
        <v>0</v>
      </c>
      <c r="F75" s="10"/>
      <c r="G75" s="234"/>
      <c r="H75" s="234"/>
      <c r="I75" s="234"/>
      <c r="J75" s="235"/>
      <c r="K75" s="237"/>
      <c r="L75" s="515"/>
      <c r="M75" s="516"/>
      <c r="N75" s="516"/>
      <c r="O75" s="516"/>
      <c r="P75" s="517"/>
    </row>
    <row r="76" spans="2:16">
      <c r="B76" s="687" t="s">
        <v>277</v>
      </c>
      <c r="C76" s="688"/>
      <c r="D76" s="689"/>
      <c r="E76" s="215">
        <f>'Development Costs'!H107</f>
        <v>0</v>
      </c>
      <c r="F76" s="10"/>
      <c r="G76" s="234"/>
      <c r="H76" s="234"/>
      <c r="I76" s="234"/>
      <c r="J76" s="235"/>
      <c r="K76" s="237"/>
      <c r="L76" s="680"/>
      <c r="M76" s="681"/>
      <c r="N76" s="681"/>
      <c r="O76" s="681"/>
      <c r="P76" s="682"/>
    </row>
    <row r="77" spans="2:16">
      <c r="B77" s="687" t="s">
        <v>122</v>
      </c>
      <c r="C77" s="688"/>
      <c r="D77" s="689"/>
      <c r="E77" s="215">
        <f>'Development Costs'!H115</f>
        <v>0</v>
      </c>
      <c r="F77" s="10"/>
      <c r="G77" s="234"/>
      <c r="H77" s="234"/>
      <c r="I77" s="234"/>
      <c r="J77" s="235"/>
      <c r="K77" s="237"/>
      <c r="L77" s="680"/>
      <c r="M77" s="681"/>
      <c r="N77" s="681"/>
      <c r="O77" s="681"/>
      <c r="P77" s="682"/>
    </row>
    <row r="78" spans="2:16">
      <c r="B78" s="719" t="s">
        <v>278</v>
      </c>
      <c r="C78" s="720"/>
      <c r="D78" s="721"/>
      <c r="E78" s="218">
        <f t="shared" ref="E78:K78" si="7">SUM(E68:E77)</f>
        <v>0</v>
      </c>
      <c r="F78" s="218">
        <f t="shared" si="7"/>
        <v>0</v>
      </c>
      <c r="G78" s="218">
        <f t="shared" si="7"/>
        <v>0</v>
      </c>
      <c r="H78" s="218">
        <f t="shared" si="7"/>
        <v>0</v>
      </c>
      <c r="I78" s="218">
        <f t="shared" si="7"/>
        <v>0</v>
      </c>
      <c r="J78" s="218">
        <f t="shared" si="7"/>
        <v>0</v>
      </c>
      <c r="K78" s="218">
        <f t="shared" si="7"/>
        <v>0</v>
      </c>
      <c r="L78" s="680"/>
      <c r="M78" s="681"/>
      <c r="N78" s="681"/>
      <c r="O78" s="681"/>
      <c r="P78" s="682"/>
    </row>
    <row r="79" spans="2:16">
      <c r="B79" s="719" t="s">
        <v>279</v>
      </c>
      <c r="C79" s="720"/>
      <c r="D79" s="721"/>
      <c r="E79" s="218">
        <f>E64-ROUND(E78,)</f>
        <v>0</v>
      </c>
      <c r="F79" s="218">
        <f t="shared" ref="F79:K79" si="8">F65-ROUND(F78,)</f>
        <v>0</v>
      </c>
      <c r="G79" s="218">
        <f t="shared" si="8"/>
        <v>0</v>
      </c>
      <c r="H79" s="218">
        <f t="shared" si="8"/>
        <v>0</v>
      </c>
      <c r="I79" s="218">
        <f t="shared" si="8"/>
        <v>0</v>
      </c>
      <c r="J79" s="218">
        <f t="shared" si="8"/>
        <v>0</v>
      </c>
      <c r="K79" s="218">
        <f t="shared" si="8"/>
        <v>0</v>
      </c>
      <c r="L79" s="680"/>
      <c r="M79" s="681"/>
      <c r="N79" s="681"/>
      <c r="O79" s="681"/>
      <c r="P79" s="682"/>
    </row>
    <row r="81" spans="2:16" ht="13.5" thickBot="1">
      <c r="B81" s="84"/>
      <c r="C81" s="84"/>
      <c r="D81" s="84"/>
      <c r="E81" s="84"/>
      <c r="F81" s="84"/>
      <c r="G81" s="84"/>
      <c r="H81" s="84"/>
      <c r="I81" s="84"/>
      <c r="J81" s="84"/>
      <c r="K81" s="84"/>
      <c r="L81" s="84"/>
      <c r="M81" s="84"/>
      <c r="N81" s="84"/>
      <c r="O81" s="84"/>
      <c r="P81" s="84"/>
    </row>
  </sheetData>
  <sheetProtection algorithmName="SHA-512" hashValue="R0K7zIW0gOI13qrVWtCzbT9lMWkJX8eQJ4ZVkofBS+ppilsEaYvbpyvypmYHD+GcX+dv4IyP+peITZ09e+uFUg==" saltValue="kQyCJNb8pOiglgqGjm7KeA==" spinCount="100000" sheet="1" formatCells="0"/>
  <mergeCells count="133">
    <mergeCell ref="L77:P77"/>
    <mergeCell ref="L78:P78"/>
    <mergeCell ref="L79:P79"/>
    <mergeCell ref="F37:K37"/>
    <mergeCell ref="L45:P45"/>
    <mergeCell ref="L62:P62"/>
    <mergeCell ref="L63:P63"/>
    <mergeCell ref="L64:P64"/>
    <mergeCell ref="L65:P65"/>
    <mergeCell ref="L68:P68"/>
    <mergeCell ref="L69:P69"/>
    <mergeCell ref="L70:P70"/>
    <mergeCell ref="L71:P71"/>
    <mergeCell ref="L53:P53"/>
    <mergeCell ref="L54:P54"/>
    <mergeCell ref="L55:P55"/>
    <mergeCell ref="L56:P56"/>
    <mergeCell ref="L57:P57"/>
    <mergeCell ref="L58:P58"/>
    <mergeCell ref="L59:P59"/>
    <mergeCell ref="L61:P61"/>
    <mergeCell ref="L52:P52"/>
    <mergeCell ref="L40:P40"/>
    <mergeCell ref="L41:P41"/>
    <mergeCell ref="B76:D76"/>
    <mergeCell ref="B77:D77"/>
    <mergeCell ref="B78:D78"/>
    <mergeCell ref="B79:D79"/>
    <mergeCell ref="L67:P67"/>
    <mergeCell ref="B60:D60"/>
    <mergeCell ref="B61:D61"/>
    <mergeCell ref="B62:D62"/>
    <mergeCell ref="B63:D63"/>
    <mergeCell ref="B64:D64"/>
    <mergeCell ref="B65:D65"/>
    <mergeCell ref="B67:D67"/>
    <mergeCell ref="B68:D68"/>
    <mergeCell ref="B69:D69"/>
    <mergeCell ref="B70:D70"/>
    <mergeCell ref="B71:D71"/>
    <mergeCell ref="B72:D72"/>
    <mergeCell ref="B73:D73"/>
    <mergeCell ref="B74:D74"/>
    <mergeCell ref="L72:P72"/>
    <mergeCell ref="L60:P60"/>
    <mergeCell ref="L73:P73"/>
    <mergeCell ref="L76:P76"/>
    <mergeCell ref="L74:P74"/>
    <mergeCell ref="L42:P42"/>
    <mergeCell ref="L43:P43"/>
    <mergeCell ref="L44:P44"/>
    <mergeCell ref="L46:P46"/>
    <mergeCell ref="L48:P48"/>
    <mergeCell ref="L49:P49"/>
    <mergeCell ref="B38:D38"/>
    <mergeCell ref="B39:D39"/>
    <mergeCell ref="B40:D40"/>
    <mergeCell ref="B41:D41"/>
    <mergeCell ref="B42:D42"/>
    <mergeCell ref="B43:D43"/>
    <mergeCell ref="B44:D44"/>
    <mergeCell ref="B45:D45"/>
    <mergeCell ref="B46:D46"/>
    <mergeCell ref="B1:P2"/>
    <mergeCell ref="B4:P4"/>
    <mergeCell ref="B5:D5"/>
    <mergeCell ref="J5:P5"/>
    <mergeCell ref="B6:D6"/>
    <mergeCell ref="J6:P6"/>
    <mergeCell ref="B7:D7"/>
    <mergeCell ref="J7:P7"/>
    <mergeCell ref="B8:D8"/>
    <mergeCell ref="J8:P8"/>
    <mergeCell ref="B9:D9"/>
    <mergeCell ref="J9:P9"/>
    <mergeCell ref="B24:D24"/>
    <mergeCell ref="B19:D19"/>
    <mergeCell ref="B20:D20"/>
    <mergeCell ref="B21:D21"/>
    <mergeCell ref="B10:D10"/>
    <mergeCell ref="J10:P10"/>
    <mergeCell ref="B13:P13"/>
    <mergeCell ref="B14:D14"/>
    <mergeCell ref="K14:P14"/>
    <mergeCell ref="K15:P15"/>
    <mergeCell ref="K16:P16"/>
    <mergeCell ref="K17:P17"/>
    <mergeCell ref="K18:P18"/>
    <mergeCell ref="K19:P19"/>
    <mergeCell ref="K20:P20"/>
    <mergeCell ref="B15:D15"/>
    <mergeCell ref="B18:D18"/>
    <mergeCell ref="B17:D17"/>
    <mergeCell ref="B22:D22"/>
    <mergeCell ref="K21:P21"/>
    <mergeCell ref="K22:P22"/>
    <mergeCell ref="K23:P23"/>
    <mergeCell ref="B16:D16"/>
    <mergeCell ref="B51:D51"/>
    <mergeCell ref="B52:D52"/>
    <mergeCell ref="B53:D53"/>
    <mergeCell ref="B54:D54"/>
    <mergeCell ref="B55:D55"/>
    <mergeCell ref="B56:D56"/>
    <mergeCell ref="B57:D57"/>
    <mergeCell ref="B58:D58"/>
    <mergeCell ref="B47:D47"/>
    <mergeCell ref="B49:D49"/>
    <mergeCell ref="B50:D50"/>
    <mergeCell ref="B59:D59"/>
    <mergeCell ref="B31:D31"/>
    <mergeCell ref="B33:D33"/>
    <mergeCell ref="B36:P36"/>
    <mergeCell ref="B48:D48"/>
    <mergeCell ref="B28:D28"/>
    <mergeCell ref="B23:D23"/>
    <mergeCell ref="B29:D29"/>
    <mergeCell ref="L47:P47"/>
    <mergeCell ref="B30:D30"/>
    <mergeCell ref="B25:D25"/>
    <mergeCell ref="B26:D26"/>
    <mergeCell ref="B27:D27"/>
    <mergeCell ref="K24:P24"/>
    <mergeCell ref="K25:P25"/>
    <mergeCell ref="K26:P26"/>
    <mergeCell ref="K27:P27"/>
    <mergeCell ref="K28:P28"/>
    <mergeCell ref="K29:P29"/>
    <mergeCell ref="K30:P30"/>
    <mergeCell ref="K31:P31"/>
    <mergeCell ref="L50:P50"/>
    <mergeCell ref="L51:P51"/>
    <mergeCell ref="L38:P38"/>
  </mergeCells>
  <conditionalFormatting sqref="G33">
    <cfRule type="cellIs" dxfId="2" priority="1" operator="greaterThan">
      <formula>0</formula>
    </cfRule>
  </conditionalFormatting>
  <dataValidations count="1">
    <dataValidation type="list" allowBlank="1" showInputMessage="1" showErrorMessage="1" errorTitle="Please select from drop down" error="This field allows a response of 'Yes' or 'No.'" sqref="I6:I10 I15:J31" xr:uid="{00000000-0002-0000-0600-000000000000}">
      <formula1>DropDown_YesNo</formula1>
    </dataValidation>
  </dataValidations>
  <pageMargins left="0.7" right="0.7" top="0.75" bottom="0.75" header="0.3" footer="0.3"/>
  <pageSetup scale="65" fitToHeight="2" orientation="portrait" r:id="rId1"/>
  <headerFooter>
    <oddHeader>&amp;R&amp;F</oddHeader>
    <oddFooter>&amp;LWHDP Workbook&amp;C&amp;A&amp;  - Page &amp;P of &amp;N&amp;R&amp;D</oddFooter>
  </headerFooter>
  <rowBreaks count="1" manualBreakCount="1">
    <brk id="3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P72"/>
  <sheetViews>
    <sheetView showGridLines="0" showZeros="0" zoomScaleNormal="100" zoomScaleSheetLayoutView="90" workbookViewId="0">
      <pane xSplit="6" ySplit="6" topLeftCell="G34" activePane="bottomRight" state="frozen"/>
      <selection pane="topRight" activeCell="G1" sqref="G1"/>
      <selection pane="bottomLeft" activeCell="A7" sqref="A7"/>
      <selection pane="bottomRight" activeCell="K64" sqref="K64"/>
    </sheetView>
  </sheetViews>
  <sheetFormatPr defaultColWidth="9.140625" defaultRowHeight="12.75"/>
  <cols>
    <col min="1" max="1" width="3.5703125" style="40" customWidth="1"/>
    <col min="2" max="4" width="9.140625" style="40"/>
    <col min="5" max="5" width="6.7109375" style="40" customWidth="1"/>
    <col min="6" max="6" width="8" style="40" bestFit="1" customWidth="1"/>
    <col min="7" max="7" width="18.7109375" style="40" bestFit="1" customWidth="1"/>
    <col min="8" max="10" width="9.5703125" style="40" customWidth="1"/>
    <col min="11" max="25" width="9.85546875" style="40" customWidth="1"/>
    <col min="26" max="39" width="0" style="40" hidden="1" customWidth="1"/>
    <col min="40" max="40" width="10.42578125" style="40" hidden="1" customWidth="1"/>
    <col min="41" max="41" width="3.7109375" style="40" customWidth="1"/>
    <col min="42" max="16384" width="9.140625" style="40"/>
  </cols>
  <sheetData>
    <row r="1" spans="1:40">
      <c r="A1" s="156"/>
      <c r="B1" s="651" t="s">
        <v>106</v>
      </c>
      <c r="C1" s="651"/>
      <c r="D1" s="651"/>
      <c r="E1" s="651"/>
      <c r="F1" s="651"/>
      <c r="G1" s="651"/>
      <c r="H1" s="651"/>
      <c r="I1" s="651"/>
      <c r="J1" s="651"/>
      <c r="K1" s="651"/>
      <c r="L1" s="651"/>
      <c r="M1" s="651"/>
      <c r="N1" s="651"/>
      <c r="O1" s="651"/>
      <c r="P1" s="651"/>
      <c r="Q1" s="651"/>
      <c r="R1" s="651"/>
      <c r="S1" s="651"/>
      <c r="T1" s="651"/>
      <c r="U1" s="651"/>
      <c r="V1" s="651"/>
      <c r="W1" s="651"/>
      <c r="X1" s="651"/>
      <c r="Y1" s="651"/>
    </row>
    <row r="2" spans="1:40">
      <c r="A2" s="156"/>
      <c r="B2" s="651"/>
      <c r="C2" s="651"/>
      <c r="D2" s="651"/>
      <c r="E2" s="651"/>
      <c r="F2" s="651"/>
      <c r="G2" s="651"/>
      <c r="H2" s="651"/>
      <c r="I2" s="651"/>
      <c r="J2" s="651"/>
      <c r="K2" s="651"/>
      <c r="L2" s="651"/>
      <c r="M2" s="651"/>
      <c r="N2" s="651"/>
      <c r="O2" s="651"/>
      <c r="P2" s="651"/>
      <c r="Q2" s="651"/>
      <c r="R2" s="651"/>
      <c r="S2" s="651"/>
      <c r="T2" s="651"/>
      <c r="U2" s="651"/>
      <c r="V2" s="651"/>
      <c r="W2" s="651"/>
      <c r="X2" s="651"/>
      <c r="Y2" s="651"/>
    </row>
    <row r="3" spans="1:40" ht="18.75">
      <c r="A3" s="156"/>
      <c r="B3" s="423"/>
      <c r="C3" s="162"/>
      <c r="D3" s="162"/>
      <c r="E3" s="156"/>
      <c r="F3" s="162"/>
      <c r="G3" s="156"/>
      <c r="H3" s="162"/>
      <c r="I3" s="162"/>
      <c r="J3" s="162"/>
      <c r="K3" s="162"/>
      <c r="L3" s="162"/>
      <c r="M3" s="162"/>
      <c r="N3" s="162"/>
      <c r="O3" s="162"/>
      <c r="P3" s="162"/>
      <c r="Q3" s="162"/>
      <c r="R3" s="162"/>
      <c r="S3" s="162"/>
      <c r="T3" s="156"/>
      <c r="U3" s="156"/>
      <c r="V3" s="156"/>
      <c r="W3" s="156"/>
      <c r="X3" s="156"/>
      <c r="Y3" s="156"/>
    </row>
    <row r="4" spans="1:40" ht="15.75">
      <c r="A4" s="156"/>
      <c r="B4" s="424"/>
      <c r="C4" s="162"/>
      <c r="D4" s="162"/>
      <c r="E4" s="162"/>
      <c r="F4" s="162"/>
      <c r="G4" s="156"/>
      <c r="H4" s="415"/>
      <c r="I4" s="415"/>
      <c r="J4" s="726"/>
      <c r="K4" s="726"/>
      <c r="L4" s="415"/>
      <c r="M4" s="415"/>
      <c r="N4" s="157"/>
      <c r="O4" s="157"/>
      <c r="P4" s="415"/>
      <c r="Q4" s="415"/>
      <c r="R4" s="157"/>
      <c r="S4" s="157"/>
      <c r="T4" s="156"/>
      <c r="U4" s="156"/>
      <c r="V4" s="156"/>
      <c r="W4" s="156"/>
      <c r="X4" s="156"/>
      <c r="Y4" s="156"/>
    </row>
    <row r="5" spans="1:40" ht="12.75" customHeight="1">
      <c r="A5" s="156"/>
      <c r="B5" s="77"/>
      <c r="C5" s="162"/>
      <c r="D5" s="162"/>
      <c r="E5" s="162"/>
      <c r="F5" s="162"/>
      <c r="G5" s="425"/>
      <c r="H5" s="53"/>
      <c r="I5" s="53"/>
      <c r="J5" s="53"/>
      <c r="K5" s="744" t="s">
        <v>146</v>
      </c>
      <c r="L5" s="745"/>
      <c r="M5" s="745"/>
      <c r="N5" s="745"/>
      <c r="O5" s="745"/>
      <c r="P5" s="745"/>
      <c r="Q5" s="745"/>
      <c r="R5" s="745"/>
      <c r="S5" s="745"/>
      <c r="T5" s="745"/>
      <c r="U5" s="745"/>
      <c r="V5" s="745"/>
      <c r="W5" s="745"/>
      <c r="X5" s="745"/>
      <c r="Y5" s="746"/>
      <c r="Z5" s="737" t="s">
        <v>146</v>
      </c>
      <c r="AA5" s="737"/>
      <c r="AB5" s="737"/>
      <c r="AC5" s="737"/>
      <c r="AD5" s="737"/>
      <c r="AE5" s="737"/>
      <c r="AF5" s="737"/>
      <c r="AG5" s="737"/>
      <c r="AH5" s="737"/>
      <c r="AI5" s="737"/>
      <c r="AJ5" s="737"/>
      <c r="AK5" s="737"/>
      <c r="AL5" s="737"/>
      <c r="AM5" s="737"/>
      <c r="AN5" s="738"/>
    </row>
    <row r="6" spans="1:40" ht="38.25">
      <c r="A6" s="156"/>
      <c r="B6" s="739"/>
      <c r="C6" s="740"/>
      <c r="D6" s="740"/>
      <c r="E6" s="740"/>
      <c r="F6" s="740"/>
      <c r="G6" s="158" t="s">
        <v>138</v>
      </c>
      <c r="H6" s="158" t="s">
        <v>107</v>
      </c>
      <c r="I6" s="158" t="s">
        <v>108</v>
      </c>
      <c r="J6" s="158" t="s">
        <v>109</v>
      </c>
      <c r="K6" s="159">
        <v>1</v>
      </c>
      <c r="L6" s="159">
        <v>2</v>
      </c>
      <c r="M6" s="159">
        <v>3</v>
      </c>
      <c r="N6" s="159">
        <v>4</v>
      </c>
      <c r="O6" s="159">
        <v>5</v>
      </c>
      <c r="P6" s="159">
        <v>6</v>
      </c>
      <c r="Q6" s="159">
        <v>7</v>
      </c>
      <c r="R6" s="159">
        <v>8</v>
      </c>
      <c r="S6" s="159">
        <v>9</v>
      </c>
      <c r="T6" s="159">
        <v>10</v>
      </c>
      <c r="U6" s="159">
        <v>11</v>
      </c>
      <c r="V6" s="159">
        <v>12</v>
      </c>
      <c r="W6" s="159">
        <v>13</v>
      </c>
      <c r="X6" s="159">
        <v>14</v>
      </c>
      <c r="Y6" s="159">
        <v>15</v>
      </c>
      <c r="Z6" s="160">
        <v>16</v>
      </c>
      <c r="AA6" s="159">
        <v>17</v>
      </c>
      <c r="AB6" s="159">
        <v>18</v>
      </c>
      <c r="AC6" s="159">
        <v>19</v>
      </c>
      <c r="AD6" s="159">
        <v>20</v>
      </c>
      <c r="AE6" s="159">
        <v>21</v>
      </c>
      <c r="AF6" s="159">
        <v>22</v>
      </c>
      <c r="AG6" s="159">
        <v>23</v>
      </c>
      <c r="AH6" s="159">
        <v>24</v>
      </c>
      <c r="AI6" s="159">
        <v>25</v>
      </c>
      <c r="AJ6" s="159">
        <v>26</v>
      </c>
      <c r="AK6" s="159">
        <v>27</v>
      </c>
      <c r="AL6" s="159">
        <v>28</v>
      </c>
      <c r="AM6" s="159">
        <v>29</v>
      </c>
      <c r="AN6" s="159">
        <v>30</v>
      </c>
    </row>
    <row r="7" spans="1:40" ht="15.75">
      <c r="A7" s="156"/>
      <c r="B7" s="413" t="s">
        <v>30</v>
      </c>
      <c r="C7" s="150"/>
      <c r="D7" s="150"/>
      <c r="E7" s="150"/>
      <c r="F7" s="150"/>
      <c r="G7" s="428"/>
      <c r="H7" s="427"/>
      <c r="I7" s="427"/>
      <c r="J7" s="427"/>
      <c r="K7" s="103"/>
      <c r="L7" s="103"/>
      <c r="M7" s="103"/>
      <c r="N7" s="103"/>
      <c r="O7" s="103"/>
      <c r="P7" s="103"/>
      <c r="Q7" s="103"/>
      <c r="R7" s="103"/>
      <c r="S7" s="103"/>
      <c r="T7" s="103"/>
      <c r="U7" s="103"/>
      <c r="V7" s="103"/>
      <c r="W7" s="103"/>
      <c r="X7" s="103"/>
      <c r="Y7" s="103"/>
      <c r="Z7" s="161"/>
      <c r="AA7" s="161"/>
      <c r="AB7" s="161"/>
      <c r="AC7" s="161"/>
      <c r="AD7" s="161"/>
      <c r="AE7" s="161"/>
      <c r="AF7" s="161"/>
      <c r="AG7" s="161"/>
      <c r="AH7" s="161"/>
      <c r="AI7" s="161"/>
      <c r="AJ7" s="161"/>
      <c r="AK7" s="161"/>
      <c r="AL7" s="161"/>
      <c r="AM7" s="161"/>
      <c r="AN7" s="161"/>
    </row>
    <row r="8" spans="1:40" ht="12.75" customHeight="1">
      <c r="A8" s="156"/>
      <c r="B8" s="162" t="s">
        <v>110</v>
      </c>
      <c r="C8" s="162"/>
      <c r="D8" s="162"/>
      <c r="E8" s="163"/>
      <c r="F8" s="162"/>
      <c r="G8" s="238">
        <v>0.02</v>
      </c>
      <c r="H8" s="11"/>
      <c r="I8" s="11"/>
      <c r="J8" s="11"/>
      <c r="K8" s="70">
        <f>'Operating Budget'!J6</f>
        <v>0</v>
      </c>
      <c r="L8" s="70">
        <f>K8*(1+$G8)</f>
        <v>0</v>
      </c>
      <c r="M8" s="70">
        <f t="shared" ref="M8:Y8" si="0">L8*(1+$G8)</f>
        <v>0</v>
      </c>
      <c r="N8" s="70">
        <f t="shared" si="0"/>
        <v>0</v>
      </c>
      <c r="O8" s="70">
        <f t="shared" si="0"/>
        <v>0</v>
      </c>
      <c r="P8" s="70">
        <f t="shared" si="0"/>
        <v>0</v>
      </c>
      <c r="Q8" s="70">
        <f t="shared" si="0"/>
        <v>0</v>
      </c>
      <c r="R8" s="70">
        <f t="shared" si="0"/>
        <v>0</v>
      </c>
      <c r="S8" s="70">
        <f t="shared" si="0"/>
        <v>0</v>
      </c>
      <c r="T8" s="70">
        <f t="shared" si="0"/>
        <v>0</v>
      </c>
      <c r="U8" s="70">
        <f t="shared" si="0"/>
        <v>0</v>
      </c>
      <c r="V8" s="70">
        <f t="shared" si="0"/>
        <v>0</v>
      </c>
      <c r="W8" s="70">
        <f t="shared" si="0"/>
        <v>0</v>
      </c>
      <c r="X8" s="70">
        <f t="shared" si="0"/>
        <v>0</v>
      </c>
      <c r="Y8" s="70">
        <f t="shared" si="0"/>
        <v>0</v>
      </c>
      <c r="Z8" s="164">
        <f t="shared" ref="Z8:Z10" si="1">Y8*(1+$G8)</f>
        <v>0</v>
      </c>
      <c r="AA8" s="70">
        <f t="shared" ref="AA8:AA10" si="2">Z8*(1+$G8)</f>
        <v>0</v>
      </c>
      <c r="AB8" s="70">
        <f t="shared" ref="AB8:AB10" si="3">AA8*(1+$G8)</f>
        <v>0</v>
      </c>
      <c r="AC8" s="70">
        <f t="shared" ref="AC8:AC10" si="4">AB8*(1+$G8)</f>
        <v>0</v>
      </c>
      <c r="AD8" s="70">
        <f t="shared" ref="AD8:AD10" si="5">AC8*(1+$G8)</f>
        <v>0</v>
      </c>
      <c r="AE8" s="70">
        <f t="shared" ref="AE8:AE10" si="6">AD8*(1+$G8)</f>
        <v>0</v>
      </c>
      <c r="AF8" s="70">
        <f t="shared" ref="AF8:AF10" si="7">AE8*(1+$G8)</f>
        <v>0</v>
      </c>
      <c r="AG8" s="70">
        <f t="shared" ref="AG8:AG10" si="8">AF8*(1+$G8)</f>
        <v>0</v>
      </c>
      <c r="AH8" s="70">
        <f t="shared" ref="AH8:AH10" si="9">AG8*(1+$G8)</f>
        <v>0</v>
      </c>
      <c r="AI8" s="70">
        <f t="shared" ref="AI8:AI10" si="10">AH8*(1+$G8)</f>
        <v>0</v>
      </c>
      <c r="AJ8" s="70">
        <f t="shared" ref="AJ8:AJ10" si="11">AI8*(1+$G8)</f>
        <v>0</v>
      </c>
      <c r="AK8" s="70">
        <f t="shared" ref="AK8:AK10" si="12">AJ8*(1+$G8)</f>
        <v>0</v>
      </c>
      <c r="AL8" s="70">
        <f t="shared" ref="AL8:AL10" si="13">AK8*(1+$G8)</f>
        <v>0</v>
      </c>
      <c r="AM8" s="70">
        <f t="shared" ref="AM8:AM10" si="14">AL8*(1+$G8)</f>
        <v>0</v>
      </c>
      <c r="AN8" s="70">
        <f t="shared" ref="AN8:AN10" si="15">AM8*(1+$G8)</f>
        <v>0</v>
      </c>
    </row>
    <row r="9" spans="1:40">
      <c r="A9" s="156"/>
      <c r="B9" s="162" t="s">
        <v>111</v>
      </c>
      <c r="C9" s="162"/>
      <c r="D9" s="162"/>
      <c r="E9" s="162"/>
      <c r="F9" s="162"/>
      <c r="G9" s="238">
        <v>0.02</v>
      </c>
      <c r="H9" s="11"/>
      <c r="I9" s="11"/>
      <c r="J9" s="11"/>
      <c r="K9" s="70">
        <f>'Operating Budget'!J8+'Operating Budget'!J9</f>
        <v>0</v>
      </c>
      <c r="L9" s="70">
        <f t="shared" ref="L9:Y9" si="16">K9*(1+$G9)</f>
        <v>0</v>
      </c>
      <c r="M9" s="70">
        <f t="shared" si="16"/>
        <v>0</v>
      </c>
      <c r="N9" s="70">
        <f t="shared" si="16"/>
        <v>0</v>
      </c>
      <c r="O9" s="70">
        <f t="shared" si="16"/>
        <v>0</v>
      </c>
      <c r="P9" s="70">
        <f t="shared" si="16"/>
        <v>0</v>
      </c>
      <c r="Q9" s="70">
        <f t="shared" si="16"/>
        <v>0</v>
      </c>
      <c r="R9" s="70">
        <f t="shared" si="16"/>
        <v>0</v>
      </c>
      <c r="S9" s="70">
        <f t="shared" si="16"/>
        <v>0</v>
      </c>
      <c r="T9" s="70">
        <f t="shared" si="16"/>
        <v>0</v>
      </c>
      <c r="U9" s="70">
        <f t="shared" si="16"/>
        <v>0</v>
      </c>
      <c r="V9" s="70">
        <f t="shared" si="16"/>
        <v>0</v>
      </c>
      <c r="W9" s="70">
        <f t="shared" si="16"/>
        <v>0</v>
      </c>
      <c r="X9" s="70">
        <f t="shared" si="16"/>
        <v>0</v>
      </c>
      <c r="Y9" s="70">
        <f t="shared" si="16"/>
        <v>0</v>
      </c>
      <c r="Z9" s="164">
        <f t="shared" si="1"/>
        <v>0</v>
      </c>
      <c r="AA9" s="70">
        <f t="shared" si="2"/>
        <v>0</v>
      </c>
      <c r="AB9" s="70">
        <f t="shared" si="3"/>
        <v>0</v>
      </c>
      <c r="AC9" s="70">
        <f t="shared" si="4"/>
        <v>0</v>
      </c>
      <c r="AD9" s="70">
        <f t="shared" si="5"/>
        <v>0</v>
      </c>
      <c r="AE9" s="70">
        <f t="shared" si="6"/>
        <v>0</v>
      </c>
      <c r="AF9" s="70">
        <f t="shared" si="7"/>
        <v>0</v>
      </c>
      <c r="AG9" s="70">
        <f t="shared" si="8"/>
        <v>0</v>
      </c>
      <c r="AH9" s="70">
        <f t="shared" si="9"/>
        <v>0</v>
      </c>
      <c r="AI9" s="70">
        <f t="shared" si="10"/>
        <v>0</v>
      </c>
      <c r="AJ9" s="70">
        <f t="shared" si="11"/>
        <v>0</v>
      </c>
      <c r="AK9" s="70">
        <f t="shared" si="12"/>
        <v>0</v>
      </c>
      <c r="AL9" s="70">
        <f t="shared" si="13"/>
        <v>0</v>
      </c>
      <c r="AM9" s="70">
        <f t="shared" si="14"/>
        <v>0</v>
      </c>
      <c r="AN9" s="70">
        <f t="shared" si="15"/>
        <v>0</v>
      </c>
    </row>
    <row r="10" spans="1:40">
      <c r="A10" s="156"/>
      <c r="B10" s="165" t="s">
        <v>112</v>
      </c>
      <c r="C10" s="165"/>
      <c r="D10" s="165"/>
      <c r="E10" s="165"/>
      <c r="F10" s="166"/>
      <c r="G10" s="238">
        <v>0.02</v>
      </c>
      <c r="H10" s="11"/>
      <c r="I10" s="11"/>
      <c r="J10" s="11"/>
      <c r="K10" s="70">
        <f>'Operating Budget'!J10</f>
        <v>0</v>
      </c>
      <c r="L10" s="70">
        <f t="shared" ref="L10:Y10" si="17">K10*(1+$G10)</f>
        <v>0</v>
      </c>
      <c r="M10" s="70">
        <f t="shared" si="17"/>
        <v>0</v>
      </c>
      <c r="N10" s="70">
        <f t="shared" si="17"/>
        <v>0</v>
      </c>
      <c r="O10" s="70">
        <f t="shared" si="17"/>
        <v>0</v>
      </c>
      <c r="P10" s="70">
        <f t="shared" si="17"/>
        <v>0</v>
      </c>
      <c r="Q10" s="70">
        <f t="shared" si="17"/>
        <v>0</v>
      </c>
      <c r="R10" s="70">
        <f t="shared" si="17"/>
        <v>0</v>
      </c>
      <c r="S10" s="70">
        <f t="shared" si="17"/>
        <v>0</v>
      </c>
      <c r="T10" s="70">
        <f t="shared" si="17"/>
        <v>0</v>
      </c>
      <c r="U10" s="70">
        <f t="shared" si="17"/>
        <v>0</v>
      </c>
      <c r="V10" s="70">
        <f t="shared" si="17"/>
        <v>0</v>
      </c>
      <c r="W10" s="70">
        <f t="shared" si="17"/>
        <v>0</v>
      </c>
      <c r="X10" s="70">
        <f t="shared" si="17"/>
        <v>0</v>
      </c>
      <c r="Y10" s="70">
        <f t="shared" si="17"/>
        <v>0</v>
      </c>
      <c r="Z10" s="164">
        <f t="shared" si="1"/>
        <v>0</v>
      </c>
      <c r="AA10" s="70">
        <f t="shared" si="2"/>
        <v>0</v>
      </c>
      <c r="AB10" s="70">
        <f t="shared" si="3"/>
        <v>0</v>
      </c>
      <c r="AC10" s="70">
        <f t="shared" si="4"/>
        <v>0</v>
      </c>
      <c r="AD10" s="70">
        <f t="shared" si="5"/>
        <v>0</v>
      </c>
      <c r="AE10" s="70">
        <f t="shared" si="6"/>
        <v>0</v>
      </c>
      <c r="AF10" s="70">
        <f t="shared" si="7"/>
        <v>0</v>
      </c>
      <c r="AG10" s="70">
        <f t="shared" si="8"/>
        <v>0</v>
      </c>
      <c r="AH10" s="70">
        <f t="shared" si="9"/>
        <v>0</v>
      </c>
      <c r="AI10" s="70">
        <f t="shared" si="10"/>
        <v>0</v>
      </c>
      <c r="AJ10" s="70">
        <f t="shared" si="11"/>
        <v>0</v>
      </c>
      <c r="AK10" s="70">
        <f t="shared" si="12"/>
        <v>0</v>
      </c>
      <c r="AL10" s="70">
        <f t="shared" si="13"/>
        <v>0</v>
      </c>
      <c r="AM10" s="70">
        <f t="shared" si="14"/>
        <v>0</v>
      </c>
      <c r="AN10" s="70">
        <f t="shared" si="15"/>
        <v>0</v>
      </c>
    </row>
    <row r="11" spans="1:40" ht="13.5" thickBot="1">
      <c r="A11" s="156"/>
      <c r="B11" s="167" t="s">
        <v>42</v>
      </c>
      <c r="C11" s="162"/>
      <c r="D11" s="162"/>
      <c r="E11" s="162"/>
      <c r="F11" s="162"/>
      <c r="G11" s="168"/>
      <c r="H11" s="442">
        <f>SUM(H8:H10)</f>
        <v>0</v>
      </c>
      <c r="I11" s="442">
        <f t="shared" ref="I11:Y11" si="18">SUM(I8:I10)</f>
        <v>0</v>
      </c>
      <c r="J11" s="442">
        <f t="shared" si="18"/>
        <v>0</v>
      </c>
      <c r="K11" s="436">
        <f t="shared" si="18"/>
        <v>0</v>
      </c>
      <c r="L11" s="436">
        <f t="shared" si="18"/>
        <v>0</v>
      </c>
      <c r="M11" s="436">
        <f t="shared" si="18"/>
        <v>0</v>
      </c>
      <c r="N11" s="436">
        <f t="shared" si="18"/>
        <v>0</v>
      </c>
      <c r="O11" s="436">
        <f t="shared" si="18"/>
        <v>0</v>
      </c>
      <c r="P11" s="436">
        <f t="shared" si="18"/>
        <v>0</v>
      </c>
      <c r="Q11" s="436">
        <f t="shared" si="18"/>
        <v>0</v>
      </c>
      <c r="R11" s="436">
        <f t="shared" si="18"/>
        <v>0</v>
      </c>
      <c r="S11" s="436">
        <f t="shared" si="18"/>
        <v>0</v>
      </c>
      <c r="T11" s="436">
        <f t="shared" si="18"/>
        <v>0</v>
      </c>
      <c r="U11" s="436">
        <f t="shared" si="18"/>
        <v>0</v>
      </c>
      <c r="V11" s="436">
        <f t="shared" si="18"/>
        <v>0</v>
      </c>
      <c r="W11" s="436">
        <f t="shared" si="18"/>
        <v>0</v>
      </c>
      <c r="X11" s="436">
        <f t="shared" si="18"/>
        <v>0</v>
      </c>
      <c r="Y11" s="436">
        <f t="shared" si="18"/>
        <v>0</v>
      </c>
      <c r="Z11" s="169">
        <f t="shared" ref="Z11:AN11" si="19">SUM(Z8:Z10)</f>
        <v>0</v>
      </c>
      <c r="AA11" s="62">
        <f t="shared" si="19"/>
        <v>0</v>
      </c>
      <c r="AB11" s="62">
        <f t="shared" si="19"/>
        <v>0</v>
      </c>
      <c r="AC11" s="62">
        <f t="shared" si="19"/>
        <v>0</v>
      </c>
      <c r="AD11" s="62">
        <f t="shared" si="19"/>
        <v>0</v>
      </c>
      <c r="AE11" s="62">
        <f t="shared" si="19"/>
        <v>0</v>
      </c>
      <c r="AF11" s="62">
        <f t="shared" si="19"/>
        <v>0</v>
      </c>
      <c r="AG11" s="62">
        <f t="shared" si="19"/>
        <v>0</v>
      </c>
      <c r="AH11" s="62">
        <f t="shared" si="19"/>
        <v>0</v>
      </c>
      <c r="AI11" s="62">
        <f t="shared" si="19"/>
        <v>0</v>
      </c>
      <c r="AJ11" s="62">
        <f t="shared" si="19"/>
        <v>0</v>
      </c>
      <c r="AK11" s="62">
        <f t="shared" si="19"/>
        <v>0</v>
      </c>
      <c r="AL11" s="62">
        <f t="shared" si="19"/>
        <v>0</v>
      </c>
      <c r="AM11" s="62">
        <f t="shared" si="19"/>
        <v>0</v>
      </c>
      <c r="AN11" s="62">
        <f t="shared" si="19"/>
        <v>0</v>
      </c>
    </row>
    <row r="12" spans="1:40">
      <c r="A12" s="156"/>
      <c r="B12" s="162" t="s">
        <v>103</v>
      </c>
      <c r="C12" s="162"/>
      <c r="D12" s="162"/>
      <c r="E12" s="162"/>
      <c r="F12" s="162"/>
      <c r="G12" s="238">
        <v>0.02</v>
      </c>
      <c r="H12" s="439"/>
      <c r="I12" s="439"/>
      <c r="J12" s="439"/>
      <c r="K12" s="441">
        <f>'Operating Budget'!J19</f>
        <v>0</v>
      </c>
      <c r="L12" s="440">
        <f t="shared" ref="L12:Y12" si="20">K12*(1+$G12)</f>
        <v>0</v>
      </c>
      <c r="M12" s="440">
        <f t="shared" si="20"/>
        <v>0</v>
      </c>
      <c r="N12" s="440">
        <f t="shared" si="20"/>
        <v>0</v>
      </c>
      <c r="O12" s="440">
        <f t="shared" si="20"/>
        <v>0</v>
      </c>
      <c r="P12" s="440">
        <f t="shared" si="20"/>
        <v>0</v>
      </c>
      <c r="Q12" s="440">
        <f t="shared" si="20"/>
        <v>0</v>
      </c>
      <c r="R12" s="440">
        <f t="shared" si="20"/>
        <v>0</v>
      </c>
      <c r="S12" s="440">
        <f t="shared" si="20"/>
        <v>0</v>
      </c>
      <c r="T12" s="440">
        <f t="shared" si="20"/>
        <v>0</v>
      </c>
      <c r="U12" s="440">
        <f t="shared" si="20"/>
        <v>0</v>
      </c>
      <c r="V12" s="440">
        <f t="shared" si="20"/>
        <v>0</v>
      </c>
      <c r="W12" s="440">
        <f t="shared" si="20"/>
        <v>0</v>
      </c>
      <c r="X12" s="440">
        <f t="shared" si="20"/>
        <v>0</v>
      </c>
      <c r="Y12" s="440">
        <f t="shared" si="20"/>
        <v>0</v>
      </c>
      <c r="Z12" s="164">
        <f t="shared" ref="Z12" si="21">Y12*(1+$G12)</f>
        <v>0</v>
      </c>
      <c r="AA12" s="70">
        <f t="shared" ref="AA12" si="22">Z12*(1+$G12)</f>
        <v>0</v>
      </c>
      <c r="AB12" s="70">
        <f t="shared" ref="AB12" si="23">AA12*(1+$G12)</f>
        <v>0</v>
      </c>
      <c r="AC12" s="70">
        <f t="shared" ref="AC12" si="24">AB12*(1+$G12)</f>
        <v>0</v>
      </c>
      <c r="AD12" s="70">
        <f t="shared" ref="AD12" si="25">AC12*(1+$G12)</f>
        <v>0</v>
      </c>
      <c r="AE12" s="70">
        <f t="shared" ref="AE12" si="26">AD12*(1+$G12)</f>
        <v>0</v>
      </c>
      <c r="AF12" s="70">
        <f t="shared" ref="AF12" si="27">AE12*(1+$G12)</f>
        <v>0</v>
      </c>
      <c r="AG12" s="70">
        <f t="shared" ref="AG12" si="28">AF12*(1+$G12)</f>
        <v>0</v>
      </c>
      <c r="AH12" s="70">
        <f t="shared" ref="AH12" si="29">AG12*(1+$G12)</f>
        <v>0</v>
      </c>
      <c r="AI12" s="70">
        <f t="shared" ref="AI12" si="30">AH12*(1+$G12)</f>
        <v>0</v>
      </c>
      <c r="AJ12" s="70">
        <f t="shared" ref="AJ12" si="31">AI12*(1+$G12)</f>
        <v>0</v>
      </c>
      <c r="AK12" s="70">
        <f t="shared" ref="AK12" si="32">AJ12*(1+$G12)</f>
        <v>0</v>
      </c>
      <c r="AL12" s="70">
        <f t="shared" ref="AL12" si="33">AK12*(1+$G12)</f>
        <v>0</v>
      </c>
      <c r="AM12" s="70">
        <f t="shared" ref="AM12" si="34">AL12*(1+$G12)</f>
        <v>0</v>
      </c>
      <c r="AN12" s="70">
        <f t="shared" ref="AN12" si="35">AM12*(1+$G12)</f>
        <v>0</v>
      </c>
    </row>
    <row r="13" spans="1:40">
      <c r="A13" s="156"/>
      <c r="B13" s="53" t="s">
        <v>113</v>
      </c>
      <c r="C13" s="747"/>
      <c r="D13" s="747"/>
      <c r="E13" s="747"/>
      <c r="F13" s="162"/>
      <c r="G13" s="168"/>
      <c r="H13" s="11"/>
      <c r="I13" s="11"/>
      <c r="J13" s="11"/>
      <c r="K13" s="12"/>
      <c r="L13" s="12"/>
      <c r="M13" s="12"/>
      <c r="N13" s="12"/>
      <c r="O13" s="12"/>
      <c r="P13" s="12"/>
      <c r="Q13" s="12"/>
      <c r="R13" s="12"/>
      <c r="S13" s="12"/>
      <c r="T13" s="12"/>
      <c r="U13" s="12"/>
      <c r="V13" s="12"/>
      <c r="W13" s="12"/>
      <c r="X13" s="12"/>
      <c r="Y13" s="12"/>
      <c r="Z13" s="181"/>
      <c r="AA13" s="180"/>
      <c r="AB13" s="180"/>
      <c r="AC13" s="180"/>
      <c r="AD13" s="180"/>
      <c r="AE13" s="180"/>
      <c r="AF13" s="180"/>
      <c r="AG13" s="180"/>
      <c r="AH13" s="180"/>
      <c r="AI13" s="180"/>
      <c r="AJ13" s="180"/>
      <c r="AK13" s="180"/>
      <c r="AL13" s="180"/>
      <c r="AM13" s="180"/>
      <c r="AN13" s="180"/>
    </row>
    <row r="14" spans="1:40">
      <c r="A14" s="156"/>
      <c r="B14" s="53" t="s">
        <v>114</v>
      </c>
      <c r="C14" s="747"/>
      <c r="D14" s="747"/>
      <c r="E14" s="747"/>
      <c r="F14" s="162"/>
      <c r="G14" s="168"/>
      <c r="H14" s="11"/>
      <c r="I14" s="11"/>
      <c r="J14" s="11"/>
      <c r="K14" s="12"/>
      <c r="L14" s="13"/>
      <c r="M14" s="12"/>
      <c r="N14" s="12"/>
      <c r="O14" s="12"/>
      <c r="P14" s="12"/>
      <c r="Q14" s="12"/>
      <c r="R14" s="12"/>
      <c r="S14" s="12"/>
      <c r="T14" s="12"/>
      <c r="U14" s="12"/>
      <c r="V14" s="12"/>
      <c r="W14" s="12"/>
      <c r="X14" s="12"/>
      <c r="Y14" s="12"/>
      <c r="Z14" s="181"/>
      <c r="AA14" s="180"/>
      <c r="AB14" s="180"/>
      <c r="AC14" s="180"/>
      <c r="AD14" s="180"/>
      <c r="AE14" s="180"/>
      <c r="AF14" s="180"/>
      <c r="AG14" s="180"/>
      <c r="AH14" s="180"/>
      <c r="AI14" s="180"/>
      <c r="AJ14" s="180"/>
      <c r="AK14" s="180"/>
      <c r="AL14" s="180"/>
      <c r="AM14" s="180"/>
      <c r="AN14" s="180"/>
    </row>
    <row r="15" spans="1:40">
      <c r="A15" s="156"/>
      <c r="B15" s="170" t="s">
        <v>114</v>
      </c>
      <c r="C15" s="747"/>
      <c r="D15" s="747"/>
      <c r="E15" s="747"/>
      <c r="F15" s="166"/>
      <c r="G15" s="168"/>
      <c r="H15" s="11"/>
      <c r="I15" s="11"/>
      <c r="J15" s="11"/>
      <c r="K15" s="12"/>
      <c r="L15" s="12"/>
      <c r="M15" s="12"/>
      <c r="N15" s="12"/>
      <c r="O15" s="12"/>
      <c r="P15" s="12"/>
      <c r="Q15" s="12"/>
      <c r="R15" s="12"/>
      <c r="S15" s="12"/>
      <c r="T15" s="12"/>
      <c r="U15" s="12"/>
      <c r="V15" s="12"/>
      <c r="W15" s="12"/>
      <c r="X15" s="12"/>
      <c r="Y15" s="12"/>
      <c r="Z15" s="181"/>
      <c r="AA15" s="180"/>
      <c r="AB15" s="180"/>
      <c r="AC15" s="180"/>
      <c r="AD15" s="180"/>
      <c r="AE15" s="180"/>
      <c r="AF15" s="180"/>
      <c r="AG15" s="180"/>
      <c r="AH15" s="180"/>
      <c r="AI15" s="180"/>
      <c r="AJ15" s="180"/>
      <c r="AK15" s="180"/>
      <c r="AL15" s="180"/>
      <c r="AM15" s="180"/>
      <c r="AN15" s="180"/>
    </row>
    <row r="16" spans="1:40" ht="13.5" thickBot="1">
      <c r="A16" s="156"/>
      <c r="B16" s="167" t="s">
        <v>49</v>
      </c>
      <c r="C16" s="53"/>
      <c r="D16" s="53"/>
      <c r="E16" s="53"/>
      <c r="F16" s="162"/>
      <c r="G16" s="168"/>
      <c r="H16" s="436">
        <f t="shared" ref="H16:J16" si="36">SUM(H12:H15)</f>
        <v>0</v>
      </c>
      <c r="I16" s="436">
        <f t="shared" si="36"/>
        <v>0</v>
      </c>
      <c r="J16" s="436">
        <f t="shared" si="36"/>
        <v>0</v>
      </c>
      <c r="K16" s="436">
        <f>SUM(K12:K15)</f>
        <v>0</v>
      </c>
      <c r="L16" s="436">
        <f t="shared" ref="L16:Y16" si="37">SUM(L12:L15)</f>
        <v>0</v>
      </c>
      <c r="M16" s="436">
        <f t="shared" si="37"/>
        <v>0</v>
      </c>
      <c r="N16" s="436">
        <f t="shared" si="37"/>
        <v>0</v>
      </c>
      <c r="O16" s="436">
        <f t="shared" si="37"/>
        <v>0</v>
      </c>
      <c r="P16" s="436">
        <f t="shared" si="37"/>
        <v>0</v>
      </c>
      <c r="Q16" s="436">
        <f t="shared" si="37"/>
        <v>0</v>
      </c>
      <c r="R16" s="436">
        <f t="shared" si="37"/>
        <v>0</v>
      </c>
      <c r="S16" s="436">
        <f t="shared" si="37"/>
        <v>0</v>
      </c>
      <c r="T16" s="436">
        <f t="shared" si="37"/>
        <v>0</v>
      </c>
      <c r="U16" s="436">
        <f t="shared" si="37"/>
        <v>0</v>
      </c>
      <c r="V16" s="436">
        <f t="shared" si="37"/>
        <v>0</v>
      </c>
      <c r="W16" s="436">
        <f t="shared" si="37"/>
        <v>0</v>
      </c>
      <c r="X16" s="436">
        <f t="shared" si="37"/>
        <v>0</v>
      </c>
      <c r="Y16" s="436">
        <f t="shared" si="37"/>
        <v>0</v>
      </c>
      <c r="Z16" s="169">
        <f t="shared" ref="Z16:AN16" si="38">SUM(Z12:Z15)</f>
        <v>0</v>
      </c>
      <c r="AA16" s="62">
        <f t="shared" si="38"/>
        <v>0</v>
      </c>
      <c r="AB16" s="62">
        <f t="shared" si="38"/>
        <v>0</v>
      </c>
      <c r="AC16" s="62">
        <f t="shared" si="38"/>
        <v>0</v>
      </c>
      <c r="AD16" s="62">
        <f t="shared" si="38"/>
        <v>0</v>
      </c>
      <c r="AE16" s="62">
        <f t="shared" si="38"/>
        <v>0</v>
      </c>
      <c r="AF16" s="62">
        <f t="shared" si="38"/>
        <v>0</v>
      </c>
      <c r="AG16" s="62">
        <f t="shared" si="38"/>
        <v>0</v>
      </c>
      <c r="AH16" s="62">
        <f t="shared" si="38"/>
        <v>0</v>
      </c>
      <c r="AI16" s="62">
        <f t="shared" si="38"/>
        <v>0</v>
      </c>
      <c r="AJ16" s="62">
        <f t="shared" si="38"/>
        <v>0</v>
      </c>
      <c r="AK16" s="62">
        <f t="shared" si="38"/>
        <v>0</v>
      </c>
      <c r="AL16" s="62">
        <f t="shared" si="38"/>
        <v>0</v>
      </c>
      <c r="AM16" s="62">
        <f t="shared" si="38"/>
        <v>0</v>
      </c>
      <c r="AN16" s="62">
        <f t="shared" si="38"/>
        <v>0</v>
      </c>
    </row>
    <row r="17" spans="1:40">
      <c r="A17" s="156"/>
      <c r="B17" s="162" t="s">
        <v>115</v>
      </c>
      <c r="C17" s="53"/>
      <c r="D17" s="53"/>
      <c r="E17" s="409">
        <f>OpBudget_RentalLoss_RentalHousingVacancyRate</f>
        <v>7.0000000000000007E-2</v>
      </c>
      <c r="F17" s="412"/>
      <c r="G17" s="168"/>
      <c r="H17" s="439"/>
      <c r="I17" s="439"/>
      <c r="J17" s="439"/>
      <c r="K17" s="440">
        <f>(K8+K16)*$E17</f>
        <v>0</v>
      </c>
      <c r="L17" s="440">
        <f t="shared" ref="L17:X17" si="39">(L8+L16)*$E17</f>
        <v>0</v>
      </c>
      <c r="M17" s="440">
        <f t="shared" si="39"/>
        <v>0</v>
      </c>
      <c r="N17" s="440">
        <f t="shared" si="39"/>
        <v>0</v>
      </c>
      <c r="O17" s="440">
        <f t="shared" si="39"/>
        <v>0</v>
      </c>
      <c r="P17" s="440">
        <f t="shared" si="39"/>
        <v>0</v>
      </c>
      <c r="Q17" s="440">
        <f t="shared" si="39"/>
        <v>0</v>
      </c>
      <c r="R17" s="440">
        <f t="shared" si="39"/>
        <v>0</v>
      </c>
      <c r="S17" s="440">
        <f t="shared" si="39"/>
        <v>0</v>
      </c>
      <c r="T17" s="440">
        <f t="shared" si="39"/>
        <v>0</v>
      </c>
      <c r="U17" s="440">
        <f t="shared" si="39"/>
        <v>0</v>
      </c>
      <c r="V17" s="440">
        <f t="shared" si="39"/>
        <v>0</v>
      </c>
      <c r="W17" s="440">
        <f t="shared" si="39"/>
        <v>0</v>
      </c>
      <c r="X17" s="440">
        <f t="shared" si="39"/>
        <v>0</v>
      </c>
      <c r="Y17" s="440">
        <f>(Y8+Y16)*$E17</f>
        <v>0</v>
      </c>
      <c r="Z17" s="164">
        <f t="shared" ref="Z17:AM17" si="40">(Z11+Z16)*$E17</f>
        <v>0</v>
      </c>
      <c r="AA17" s="70">
        <f t="shared" si="40"/>
        <v>0</v>
      </c>
      <c r="AB17" s="70">
        <f t="shared" si="40"/>
        <v>0</v>
      </c>
      <c r="AC17" s="70">
        <f t="shared" si="40"/>
        <v>0</v>
      </c>
      <c r="AD17" s="70">
        <f t="shared" si="40"/>
        <v>0</v>
      </c>
      <c r="AE17" s="70">
        <f t="shared" si="40"/>
        <v>0</v>
      </c>
      <c r="AF17" s="70">
        <f t="shared" si="40"/>
        <v>0</v>
      </c>
      <c r="AG17" s="70">
        <f t="shared" si="40"/>
        <v>0</v>
      </c>
      <c r="AH17" s="70">
        <f t="shared" si="40"/>
        <v>0</v>
      </c>
      <c r="AI17" s="70">
        <f t="shared" si="40"/>
        <v>0</v>
      </c>
      <c r="AJ17" s="70">
        <f t="shared" si="40"/>
        <v>0</v>
      </c>
      <c r="AK17" s="70">
        <f t="shared" si="40"/>
        <v>0</v>
      </c>
      <c r="AL17" s="70">
        <f t="shared" si="40"/>
        <v>0</v>
      </c>
      <c r="AM17" s="70">
        <f t="shared" si="40"/>
        <v>0</v>
      </c>
      <c r="AN17" s="70">
        <f>(AN11+AN16)*$E17</f>
        <v>0</v>
      </c>
    </row>
    <row r="18" spans="1:40">
      <c r="A18" s="156"/>
      <c r="B18" s="162" t="s">
        <v>116</v>
      </c>
      <c r="C18" s="53"/>
      <c r="D18" s="53"/>
      <c r="E18" s="171">
        <f>'Operating Budget'!H22</f>
        <v>0</v>
      </c>
      <c r="F18" s="412"/>
      <c r="G18" s="168"/>
      <c r="H18" s="11"/>
      <c r="I18" s="11"/>
      <c r="J18" s="11"/>
      <c r="K18" s="70">
        <f>K9*$E18</f>
        <v>0</v>
      </c>
      <c r="L18" s="70">
        <f t="shared" ref="L18:Y18" si="41">L9*$E18</f>
        <v>0</v>
      </c>
      <c r="M18" s="70">
        <f t="shared" si="41"/>
        <v>0</v>
      </c>
      <c r="N18" s="70">
        <f t="shared" si="41"/>
        <v>0</v>
      </c>
      <c r="O18" s="70">
        <f t="shared" si="41"/>
        <v>0</v>
      </c>
      <c r="P18" s="70">
        <f t="shared" si="41"/>
        <v>0</v>
      </c>
      <c r="Q18" s="70">
        <f t="shared" si="41"/>
        <v>0</v>
      </c>
      <c r="R18" s="70">
        <f>R9*$E18</f>
        <v>0</v>
      </c>
      <c r="S18" s="70">
        <f t="shared" si="41"/>
        <v>0</v>
      </c>
      <c r="T18" s="70">
        <f t="shared" si="41"/>
        <v>0</v>
      </c>
      <c r="U18" s="70">
        <f t="shared" si="41"/>
        <v>0</v>
      </c>
      <c r="V18" s="70">
        <f t="shared" si="41"/>
        <v>0</v>
      </c>
      <c r="W18" s="70">
        <f t="shared" si="41"/>
        <v>0</v>
      </c>
      <c r="X18" s="70">
        <f t="shared" si="41"/>
        <v>0</v>
      </c>
      <c r="Y18" s="70">
        <f t="shared" si="41"/>
        <v>0</v>
      </c>
      <c r="Z18" s="164">
        <f t="shared" ref="Z18:AN18" si="42">Z9*$E18</f>
        <v>0</v>
      </c>
      <c r="AA18" s="70">
        <f t="shared" si="42"/>
        <v>0</v>
      </c>
      <c r="AB18" s="70">
        <f t="shared" si="42"/>
        <v>0</v>
      </c>
      <c r="AC18" s="70">
        <f t="shared" si="42"/>
        <v>0</v>
      </c>
      <c r="AD18" s="70">
        <f t="shared" si="42"/>
        <v>0</v>
      </c>
      <c r="AE18" s="70">
        <f t="shared" si="42"/>
        <v>0</v>
      </c>
      <c r="AF18" s="70">
        <f t="shared" si="42"/>
        <v>0</v>
      </c>
      <c r="AG18" s="70">
        <f t="shared" si="42"/>
        <v>0</v>
      </c>
      <c r="AH18" s="70">
        <f t="shared" si="42"/>
        <v>0</v>
      </c>
      <c r="AI18" s="70">
        <f t="shared" si="42"/>
        <v>0</v>
      </c>
      <c r="AJ18" s="70">
        <f t="shared" si="42"/>
        <v>0</v>
      </c>
      <c r="AK18" s="70">
        <f t="shared" si="42"/>
        <v>0</v>
      </c>
      <c r="AL18" s="70">
        <f t="shared" si="42"/>
        <v>0</v>
      </c>
      <c r="AM18" s="70">
        <f t="shared" si="42"/>
        <v>0</v>
      </c>
      <c r="AN18" s="70">
        <f t="shared" si="42"/>
        <v>0</v>
      </c>
    </row>
    <row r="19" spans="1:40">
      <c r="A19" s="156"/>
      <c r="B19" s="162" t="s">
        <v>54</v>
      </c>
      <c r="C19" s="53"/>
      <c r="D19" s="53"/>
      <c r="E19" s="171">
        <f>'Operating Budget'!H23</f>
        <v>0</v>
      </c>
      <c r="F19" s="412"/>
      <c r="G19" s="168"/>
      <c r="H19" s="11"/>
      <c r="I19" s="11"/>
      <c r="J19" s="11"/>
      <c r="K19" s="70">
        <f t="shared" ref="K19:Y19" si="43">K10*$E19</f>
        <v>0</v>
      </c>
      <c r="L19" s="70">
        <f t="shared" si="43"/>
        <v>0</v>
      </c>
      <c r="M19" s="70">
        <f t="shared" si="43"/>
        <v>0</v>
      </c>
      <c r="N19" s="70">
        <f t="shared" si="43"/>
        <v>0</v>
      </c>
      <c r="O19" s="70">
        <f t="shared" si="43"/>
        <v>0</v>
      </c>
      <c r="P19" s="70">
        <f t="shared" si="43"/>
        <v>0</v>
      </c>
      <c r="Q19" s="70">
        <f t="shared" si="43"/>
        <v>0</v>
      </c>
      <c r="R19" s="70">
        <f t="shared" si="43"/>
        <v>0</v>
      </c>
      <c r="S19" s="70">
        <f t="shared" si="43"/>
        <v>0</v>
      </c>
      <c r="T19" s="70">
        <f t="shared" si="43"/>
        <v>0</v>
      </c>
      <c r="U19" s="70">
        <f t="shared" si="43"/>
        <v>0</v>
      </c>
      <c r="V19" s="70">
        <f t="shared" si="43"/>
        <v>0</v>
      </c>
      <c r="W19" s="70">
        <f t="shared" si="43"/>
        <v>0</v>
      </c>
      <c r="X19" s="70">
        <f t="shared" si="43"/>
        <v>0</v>
      </c>
      <c r="Y19" s="70">
        <f t="shared" si="43"/>
        <v>0</v>
      </c>
      <c r="Z19" s="164">
        <f t="shared" ref="Z19:AN19" si="44">Z10*$E19</f>
        <v>0</v>
      </c>
      <c r="AA19" s="70">
        <f t="shared" si="44"/>
        <v>0</v>
      </c>
      <c r="AB19" s="70">
        <f t="shared" si="44"/>
        <v>0</v>
      </c>
      <c r="AC19" s="70">
        <f t="shared" si="44"/>
        <v>0</v>
      </c>
      <c r="AD19" s="70">
        <f t="shared" si="44"/>
        <v>0</v>
      </c>
      <c r="AE19" s="70">
        <f t="shared" si="44"/>
        <v>0</v>
      </c>
      <c r="AF19" s="70">
        <f t="shared" si="44"/>
        <v>0</v>
      </c>
      <c r="AG19" s="70">
        <f t="shared" si="44"/>
        <v>0</v>
      </c>
      <c r="AH19" s="70">
        <f t="shared" si="44"/>
        <v>0</v>
      </c>
      <c r="AI19" s="70">
        <f t="shared" si="44"/>
        <v>0</v>
      </c>
      <c r="AJ19" s="70">
        <f t="shared" si="44"/>
        <v>0</v>
      </c>
      <c r="AK19" s="70">
        <f t="shared" si="44"/>
        <v>0</v>
      </c>
      <c r="AL19" s="70">
        <f t="shared" si="44"/>
        <v>0</v>
      </c>
      <c r="AM19" s="70">
        <f t="shared" si="44"/>
        <v>0</v>
      </c>
      <c r="AN19" s="70">
        <f t="shared" si="44"/>
        <v>0</v>
      </c>
    </row>
    <row r="20" spans="1:40">
      <c r="A20" s="156"/>
      <c r="B20" s="162" t="s">
        <v>0</v>
      </c>
      <c r="C20" s="741">
        <f>'Operating Budget'!D24</f>
        <v>0</v>
      </c>
      <c r="D20" s="741"/>
      <c r="E20" s="741"/>
      <c r="F20" s="412"/>
      <c r="G20" s="168"/>
      <c r="H20" s="11"/>
      <c r="I20" s="11"/>
      <c r="J20" s="11"/>
      <c r="K20" s="70">
        <f>'Operating Budget'!J24</f>
        <v>0</v>
      </c>
      <c r="L20" s="70">
        <f>K20*(1+$G20)</f>
        <v>0</v>
      </c>
      <c r="M20" s="70">
        <f t="shared" ref="M20:Y20" si="45">L20*(1+$G20)</f>
        <v>0</v>
      </c>
      <c r="N20" s="70">
        <f t="shared" si="45"/>
        <v>0</v>
      </c>
      <c r="O20" s="70">
        <f t="shared" si="45"/>
        <v>0</v>
      </c>
      <c r="P20" s="70">
        <f t="shared" si="45"/>
        <v>0</v>
      </c>
      <c r="Q20" s="70">
        <f t="shared" si="45"/>
        <v>0</v>
      </c>
      <c r="R20" s="70">
        <f t="shared" si="45"/>
        <v>0</v>
      </c>
      <c r="S20" s="70">
        <f t="shared" si="45"/>
        <v>0</v>
      </c>
      <c r="T20" s="70">
        <f t="shared" si="45"/>
        <v>0</v>
      </c>
      <c r="U20" s="70">
        <f t="shared" si="45"/>
        <v>0</v>
      </c>
      <c r="V20" s="70">
        <f t="shared" si="45"/>
        <v>0</v>
      </c>
      <c r="W20" s="70">
        <f t="shared" si="45"/>
        <v>0</v>
      </c>
      <c r="X20" s="70">
        <f t="shared" si="45"/>
        <v>0</v>
      </c>
      <c r="Y20" s="70">
        <f t="shared" si="45"/>
        <v>0</v>
      </c>
      <c r="Z20" s="164">
        <f t="shared" ref="Z20:Z21" si="46">Y20*(1+$G20)</f>
        <v>0</v>
      </c>
      <c r="AA20" s="70">
        <f t="shared" ref="AA20:AA21" si="47">Z20*(1+$G20)</f>
        <v>0</v>
      </c>
      <c r="AB20" s="70">
        <f t="shared" ref="AB20:AB21" si="48">AA20*(1+$G20)</f>
        <v>0</v>
      </c>
      <c r="AC20" s="70">
        <f t="shared" ref="AC20:AC21" si="49">AB20*(1+$G20)</f>
        <v>0</v>
      </c>
      <c r="AD20" s="70">
        <f t="shared" ref="AD20:AD21" si="50">AC20*(1+$G20)</f>
        <v>0</v>
      </c>
      <c r="AE20" s="70">
        <f t="shared" ref="AE20:AE21" si="51">AD20*(1+$G20)</f>
        <v>0</v>
      </c>
      <c r="AF20" s="70">
        <f t="shared" ref="AF20:AF21" si="52">AE20*(1+$G20)</f>
        <v>0</v>
      </c>
      <c r="AG20" s="70">
        <f t="shared" ref="AG20:AG21" si="53">AF20*(1+$G20)</f>
        <v>0</v>
      </c>
      <c r="AH20" s="70">
        <f t="shared" ref="AH20:AH21" si="54">AG20*(1+$G20)</f>
        <v>0</v>
      </c>
      <c r="AI20" s="70">
        <f t="shared" ref="AI20:AI21" si="55">AH20*(1+$G20)</f>
        <v>0</v>
      </c>
      <c r="AJ20" s="70">
        <f t="shared" ref="AJ20:AJ21" si="56">AI20*(1+$G20)</f>
        <v>0</v>
      </c>
      <c r="AK20" s="70">
        <f t="shared" ref="AK20:AK21" si="57">AJ20*(1+$G20)</f>
        <v>0</v>
      </c>
      <c r="AL20" s="70">
        <f t="shared" ref="AL20:AL21" si="58">AK20*(1+$G20)</f>
        <v>0</v>
      </c>
      <c r="AM20" s="70">
        <f t="shared" ref="AM20:AM21" si="59">AL20*(1+$G20)</f>
        <v>0</v>
      </c>
      <c r="AN20" s="70">
        <f t="shared" ref="AN20:AN21" si="60">AM20*(1+$G20)</f>
        <v>0</v>
      </c>
    </row>
    <row r="21" spans="1:40">
      <c r="A21" s="156"/>
      <c r="B21" s="165" t="s">
        <v>0</v>
      </c>
      <c r="C21" s="741">
        <f>'Operating Budget'!D25</f>
        <v>0</v>
      </c>
      <c r="D21" s="741"/>
      <c r="E21" s="741"/>
      <c r="F21" s="172"/>
      <c r="G21" s="168"/>
      <c r="H21" s="11"/>
      <c r="I21" s="11"/>
      <c r="J21" s="11"/>
      <c r="K21" s="70">
        <f>'Operating Budget'!J25</f>
        <v>0</v>
      </c>
      <c r="L21" s="70">
        <f>K21*(1+$G21)</f>
        <v>0</v>
      </c>
      <c r="M21" s="70">
        <f>L21*(1+$G21)</f>
        <v>0</v>
      </c>
      <c r="N21" s="70">
        <f t="shared" ref="N21:Y21" si="61">M21*(1+$G21)</f>
        <v>0</v>
      </c>
      <c r="O21" s="70">
        <f t="shared" si="61"/>
        <v>0</v>
      </c>
      <c r="P21" s="70">
        <f t="shared" si="61"/>
        <v>0</v>
      </c>
      <c r="Q21" s="70">
        <f t="shared" si="61"/>
        <v>0</v>
      </c>
      <c r="R21" s="70">
        <f t="shared" si="61"/>
        <v>0</v>
      </c>
      <c r="S21" s="70">
        <f t="shared" si="61"/>
        <v>0</v>
      </c>
      <c r="T21" s="70">
        <f t="shared" si="61"/>
        <v>0</v>
      </c>
      <c r="U21" s="70">
        <f t="shared" si="61"/>
        <v>0</v>
      </c>
      <c r="V21" s="70">
        <f t="shared" si="61"/>
        <v>0</v>
      </c>
      <c r="W21" s="70">
        <f t="shared" si="61"/>
        <v>0</v>
      </c>
      <c r="X21" s="70">
        <f t="shared" si="61"/>
        <v>0</v>
      </c>
      <c r="Y21" s="70">
        <f t="shared" si="61"/>
        <v>0</v>
      </c>
      <c r="Z21" s="164">
        <f t="shared" si="46"/>
        <v>0</v>
      </c>
      <c r="AA21" s="70">
        <f t="shared" si="47"/>
        <v>0</v>
      </c>
      <c r="AB21" s="70">
        <f t="shared" si="48"/>
        <v>0</v>
      </c>
      <c r="AC21" s="70">
        <f t="shared" si="49"/>
        <v>0</v>
      </c>
      <c r="AD21" s="70">
        <f t="shared" si="50"/>
        <v>0</v>
      </c>
      <c r="AE21" s="70">
        <f t="shared" si="51"/>
        <v>0</v>
      </c>
      <c r="AF21" s="70">
        <f t="shared" si="52"/>
        <v>0</v>
      </c>
      <c r="AG21" s="70">
        <f t="shared" si="53"/>
        <v>0</v>
      </c>
      <c r="AH21" s="70">
        <f t="shared" si="54"/>
        <v>0</v>
      </c>
      <c r="AI21" s="70">
        <f t="shared" si="55"/>
        <v>0</v>
      </c>
      <c r="AJ21" s="70">
        <f t="shared" si="56"/>
        <v>0</v>
      </c>
      <c r="AK21" s="70">
        <f t="shared" si="57"/>
        <v>0</v>
      </c>
      <c r="AL21" s="70">
        <f t="shared" si="58"/>
        <v>0</v>
      </c>
      <c r="AM21" s="70">
        <f t="shared" si="59"/>
        <v>0</v>
      </c>
      <c r="AN21" s="70">
        <f t="shared" si="60"/>
        <v>0</v>
      </c>
    </row>
    <row r="22" spans="1:40" ht="13.5" thickBot="1">
      <c r="A22" s="156"/>
      <c r="B22" s="443" t="s">
        <v>55</v>
      </c>
      <c r="C22" s="444"/>
      <c r="D22" s="444"/>
      <c r="E22" s="445"/>
      <c r="F22" s="446"/>
      <c r="G22" s="168"/>
      <c r="H22" s="436">
        <f t="shared" ref="H22:J22" si="62">SUM(H17:H21)</f>
        <v>0</v>
      </c>
      <c r="I22" s="436">
        <f t="shared" si="62"/>
        <v>0</v>
      </c>
      <c r="J22" s="436">
        <f t="shared" si="62"/>
        <v>0</v>
      </c>
      <c r="K22" s="436">
        <f>SUM(K17:K21)</f>
        <v>0</v>
      </c>
      <c r="L22" s="436">
        <f t="shared" ref="L22:Y22" si="63">SUM(L17:L21)</f>
        <v>0</v>
      </c>
      <c r="M22" s="436">
        <f t="shared" si="63"/>
        <v>0</v>
      </c>
      <c r="N22" s="436">
        <f t="shared" si="63"/>
        <v>0</v>
      </c>
      <c r="O22" s="436">
        <f t="shared" si="63"/>
        <v>0</v>
      </c>
      <c r="P22" s="436">
        <f t="shared" si="63"/>
        <v>0</v>
      </c>
      <c r="Q22" s="436">
        <f t="shared" si="63"/>
        <v>0</v>
      </c>
      <c r="R22" s="436">
        <f t="shared" si="63"/>
        <v>0</v>
      </c>
      <c r="S22" s="436">
        <f t="shared" si="63"/>
        <v>0</v>
      </c>
      <c r="T22" s="436">
        <f t="shared" si="63"/>
        <v>0</v>
      </c>
      <c r="U22" s="436">
        <f t="shared" si="63"/>
        <v>0</v>
      </c>
      <c r="V22" s="436">
        <f t="shared" si="63"/>
        <v>0</v>
      </c>
      <c r="W22" s="436">
        <f t="shared" si="63"/>
        <v>0</v>
      </c>
      <c r="X22" s="436">
        <f t="shared" si="63"/>
        <v>0</v>
      </c>
      <c r="Y22" s="436">
        <f t="shared" si="63"/>
        <v>0</v>
      </c>
      <c r="Z22" s="169">
        <f t="shared" ref="Z22:AN22" si="64">SUM(Z17:Z21)</f>
        <v>0</v>
      </c>
      <c r="AA22" s="62">
        <f t="shared" si="64"/>
        <v>0</v>
      </c>
      <c r="AB22" s="62">
        <f t="shared" si="64"/>
        <v>0</v>
      </c>
      <c r="AC22" s="62">
        <f t="shared" si="64"/>
        <v>0</v>
      </c>
      <c r="AD22" s="62">
        <f t="shared" si="64"/>
        <v>0</v>
      </c>
      <c r="AE22" s="62">
        <f t="shared" si="64"/>
        <v>0</v>
      </c>
      <c r="AF22" s="62">
        <f t="shared" si="64"/>
        <v>0</v>
      </c>
      <c r="AG22" s="62">
        <f t="shared" si="64"/>
        <v>0</v>
      </c>
      <c r="AH22" s="62">
        <f t="shared" si="64"/>
        <v>0</v>
      </c>
      <c r="AI22" s="62">
        <f t="shared" si="64"/>
        <v>0</v>
      </c>
      <c r="AJ22" s="62">
        <f t="shared" si="64"/>
        <v>0</v>
      </c>
      <c r="AK22" s="62">
        <f t="shared" si="64"/>
        <v>0</v>
      </c>
      <c r="AL22" s="62">
        <f t="shared" si="64"/>
        <v>0</v>
      </c>
      <c r="AM22" s="62">
        <f t="shared" si="64"/>
        <v>0</v>
      </c>
      <c r="AN22" s="62">
        <f t="shared" si="64"/>
        <v>0</v>
      </c>
    </row>
    <row r="23" spans="1:40" ht="13.5" thickBot="1">
      <c r="A23" s="156"/>
      <c r="B23" s="167" t="s">
        <v>117</v>
      </c>
      <c r="C23" s="162"/>
      <c r="D23" s="162"/>
      <c r="E23" s="162"/>
      <c r="F23" s="162"/>
      <c r="G23" s="168"/>
      <c r="H23" s="437">
        <v>0</v>
      </c>
      <c r="I23" s="437">
        <v>0</v>
      </c>
      <c r="J23" s="437">
        <v>0</v>
      </c>
      <c r="K23" s="438">
        <f>K11+K16-K22</f>
        <v>0</v>
      </c>
      <c r="L23" s="438">
        <f t="shared" ref="L23:AN23" si="65">L11+L16-L22</f>
        <v>0</v>
      </c>
      <c r="M23" s="438">
        <f t="shared" si="65"/>
        <v>0</v>
      </c>
      <c r="N23" s="438">
        <f t="shared" si="65"/>
        <v>0</v>
      </c>
      <c r="O23" s="438">
        <f t="shared" si="65"/>
        <v>0</v>
      </c>
      <c r="P23" s="438">
        <f t="shared" si="65"/>
        <v>0</v>
      </c>
      <c r="Q23" s="438">
        <f t="shared" si="65"/>
        <v>0</v>
      </c>
      <c r="R23" s="438">
        <f t="shared" si="65"/>
        <v>0</v>
      </c>
      <c r="S23" s="438">
        <f t="shared" si="65"/>
        <v>0</v>
      </c>
      <c r="T23" s="438">
        <f t="shared" si="65"/>
        <v>0</v>
      </c>
      <c r="U23" s="438">
        <f t="shared" si="65"/>
        <v>0</v>
      </c>
      <c r="V23" s="438">
        <f t="shared" si="65"/>
        <v>0</v>
      </c>
      <c r="W23" s="438">
        <f t="shared" si="65"/>
        <v>0</v>
      </c>
      <c r="X23" s="438">
        <f t="shared" si="65"/>
        <v>0</v>
      </c>
      <c r="Y23" s="438">
        <f t="shared" si="65"/>
        <v>0</v>
      </c>
      <c r="Z23" s="169">
        <f t="shared" si="65"/>
        <v>0</v>
      </c>
      <c r="AA23" s="62">
        <f t="shared" si="65"/>
        <v>0</v>
      </c>
      <c r="AB23" s="62">
        <f t="shared" si="65"/>
        <v>0</v>
      </c>
      <c r="AC23" s="62">
        <f t="shared" si="65"/>
        <v>0</v>
      </c>
      <c r="AD23" s="62">
        <f t="shared" si="65"/>
        <v>0</v>
      </c>
      <c r="AE23" s="62">
        <f t="shared" si="65"/>
        <v>0</v>
      </c>
      <c r="AF23" s="62">
        <f t="shared" si="65"/>
        <v>0</v>
      </c>
      <c r="AG23" s="62">
        <f t="shared" si="65"/>
        <v>0</v>
      </c>
      <c r="AH23" s="62">
        <f t="shared" si="65"/>
        <v>0</v>
      </c>
      <c r="AI23" s="62">
        <f t="shared" si="65"/>
        <v>0</v>
      </c>
      <c r="AJ23" s="62">
        <f t="shared" si="65"/>
        <v>0</v>
      </c>
      <c r="AK23" s="62">
        <f t="shared" si="65"/>
        <v>0</v>
      </c>
      <c r="AL23" s="62">
        <f t="shared" si="65"/>
        <v>0</v>
      </c>
      <c r="AM23" s="62">
        <f t="shared" si="65"/>
        <v>0</v>
      </c>
      <c r="AN23" s="62">
        <f t="shared" si="65"/>
        <v>0</v>
      </c>
    </row>
    <row r="24" spans="1:40" ht="15.75">
      <c r="A24" s="156"/>
      <c r="B24" s="742" t="s">
        <v>118</v>
      </c>
      <c r="C24" s="743"/>
      <c r="D24" s="743"/>
      <c r="E24" s="743"/>
      <c r="F24" s="743"/>
      <c r="G24" s="186"/>
      <c r="H24" s="173"/>
      <c r="I24" s="173"/>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row>
    <row r="25" spans="1:40">
      <c r="A25" s="156"/>
      <c r="B25" s="162" t="s">
        <v>59</v>
      </c>
      <c r="C25" s="162"/>
      <c r="D25" s="162"/>
      <c r="E25" s="175">
        <f>IF('Operating Budget'!G34&gt;0,'Operating Budget'!G34,'Operating Budget'!G35)</f>
        <v>0</v>
      </c>
      <c r="F25" s="412"/>
      <c r="G25" s="238">
        <v>0.02</v>
      </c>
      <c r="H25" s="11"/>
      <c r="I25" s="11"/>
      <c r="J25" s="11"/>
      <c r="K25" s="70">
        <f>'Operating Budget'!J33</f>
        <v>0</v>
      </c>
      <c r="L25" s="70">
        <f t="shared" ref="L25:Y32" si="66">K25*(1+$G25)</f>
        <v>0</v>
      </c>
      <c r="M25" s="70">
        <f t="shared" si="66"/>
        <v>0</v>
      </c>
      <c r="N25" s="70">
        <f t="shared" si="66"/>
        <v>0</v>
      </c>
      <c r="O25" s="70">
        <f t="shared" si="66"/>
        <v>0</v>
      </c>
      <c r="P25" s="70">
        <f t="shared" si="66"/>
        <v>0</v>
      </c>
      <c r="Q25" s="70">
        <f t="shared" si="66"/>
        <v>0</v>
      </c>
      <c r="R25" s="70">
        <f t="shared" si="66"/>
        <v>0</v>
      </c>
      <c r="S25" s="70">
        <f t="shared" si="66"/>
        <v>0</v>
      </c>
      <c r="T25" s="70">
        <f t="shared" si="66"/>
        <v>0</v>
      </c>
      <c r="U25" s="70">
        <f t="shared" si="66"/>
        <v>0</v>
      </c>
      <c r="V25" s="70">
        <f t="shared" si="66"/>
        <v>0</v>
      </c>
      <c r="W25" s="70">
        <f t="shared" si="66"/>
        <v>0</v>
      </c>
      <c r="X25" s="70">
        <f t="shared" si="66"/>
        <v>0</v>
      </c>
      <c r="Y25" s="70">
        <f t="shared" si="66"/>
        <v>0</v>
      </c>
      <c r="Z25" s="164">
        <f t="shared" ref="Z25:Z32" si="67">Y25*(1+$G25)</f>
        <v>0</v>
      </c>
      <c r="AA25" s="70">
        <f t="shared" ref="AA25:AA32" si="68">Z25*(1+$G25)</f>
        <v>0</v>
      </c>
      <c r="AB25" s="70">
        <f t="shared" ref="AB25:AB32" si="69">AA25*(1+$G25)</f>
        <v>0</v>
      </c>
      <c r="AC25" s="70">
        <f t="shared" ref="AC25:AC32" si="70">AB25*(1+$G25)</f>
        <v>0</v>
      </c>
      <c r="AD25" s="70">
        <f t="shared" ref="AD25:AD32" si="71">AC25*(1+$G25)</f>
        <v>0</v>
      </c>
      <c r="AE25" s="70">
        <f t="shared" ref="AE25:AE32" si="72">AD25*(1+$G25)</f>
        <v>0</v>
      </c>
      <c r="AF25" s="70">
        <f t="shared" ref="AF25:AF32" si="73">AE25*(1+$G25)</f>
        <v>0</v>
      </c>
      <c r="AG25" s="70">
        <f t="shared" ref="AG25:AG32" si="74">AF25*(1+$G25)</f>
        <v>0</v>
      </c>
      <c r="AH25" s="70">
        <f t="shared" ref="AH25:AH32" si="75">AG25*(1+$G25)</f>
        <v>0</v>
      </c>
      <c r="AI25" s="70">
        <f t="shared" ref="AI25:AI32" si="76">AH25*(1+$G25)</f>
        <v>0</v>
      </c>
      <c r="AJ25" s="70">
        <f t="shared" ref="AJ25:AJ32" si="77">AI25*(1+$G25)</f>
        <v>0</v>
      </c>
      <c r="AK25" s="70">
        <f t="shared" ref="AK25:AK32" si="78">AJ25*(1+$G25)</f>
        <v>0</v>
      </c>
      <c r="AL25" s="70">
        <f t="shared" ref="AL25:AL32" si="79">AK25*(1+$G25)</f>
        <v>0</v>
      </c>
      <c r="AM25" s="70">
        <f t="shared" ref="AM25:AM32" si="80">AL25*(1+$G25)</f>
        <v>0</v>
      </c>
      <c r="AN25" s="70">
        <f t="shared" ref="AN25:AN32" si="81">AM25*(1+$G25)</f>
        <v>0</v>
      </c>
    </row>
    <row r="26" spans="1:40">
      <c r="A26" s="156"/>
      <c r="B26" s="162" t="s">
        <v>143</v>
      </c>
      <c r="C26" s="162"/>
      <c r="D26" s="162"/>
      <c r="E26" s="162"/>
      <c r="F26" s="412"/>
      <c r="G26" s="238">
        <v>0.02</v>
      </c>
      <c r="H26" s="11"/>
      <c r="I26" s="11"/>
      <c r="J26" s="11"/>
      <c r="K26" s="70">
        <f>'Operating Budget'!J41-'Cash Flow'!K25</f>
        <v>0</v>
      </c>
      <c r="L26" s="70">
        <f t="shared" si="66"/>
        <v>0</v>
      </c>
      <c r="M26" s="70">
        <f t="shared" si="66"/>
        <v>0</v>
      </c>
      <c r="N26" s="70">
        <f t="shared" si="66"/>
        <v>0</v>
      </c>
      <c r="O26" s="70">
        <f t="shared" si="66"/>
        <v>0</v>
      </c>
      <c r="P26" s="70">
        <f t="shared" si="66"/>
        <v>0</v>
      </c>
      <c r="Q26" s="70">
        <f t="shared" si="66"/>
        <v>0</v>
      </c>
      <c r="R26" s="70">
        <f t="shared" si="66"/>
        <v>0</v>
      </c>
      <c r="S26" s="70">
        <f t="shared" si="66"/>
        <v>0</v>
      </c>
      <c r="T26" s="70">
        <f t="shared" si="66"/>
        <v>0</v>
      </c>
      <c r="U26" s="70">
        <f t="shared" si="66"/>
        <v>0</v>
      </c>
      <c r="V26" s="70">
        <f t="shared" si="66"/>
        <v>0</v>
      </c>
      <c r="W26" s="70">
        <f t="shared" si="66"/>
        <v>0</v>
      </c>
      <c r="X26" s="70">
        <f t="shared" si="66"/>
        <v>0</v>
      </c>
      <c r="Y26" s="70">
        <f t="shared" si="66"/>
        <v>0</v>
      </c>
      <c r="Z26" s="164">
        <f t="shared" si="67"/>
        <v>0</v>
      </c>
      <c r="AA26" s="70">
        <f t="shared" si="68"/>
        <v>0</v>
      </c>
      <c r="AB26" s="70">
        <f t="shared" si="69"/>
        <v>0</v>
      </c>
      <c r="AC26" s="70">
        <f t="shared" si="70"/>
        <v>0</v>
      </c>
      <c r="AD26" s="70">
        <f t="shared" si="71"/>
        <v>0</v>
      </c>
      <c r="AE26" s="70">
        <f t="shared" si="72"/>
        <v>0</v>
      </c>
      <c r="AF26" s="70">
        <f t="shared" si="73"/>
        <v>0</v>
      </c>
      <c r="AG26" s="70">
        <f t="shared" si="74"/>
        <v>0</v>
      </c>
      <c r="AH26" s="70">
        <f t="shared" si="75"/>
        <v>0</v>
      </c>
      <c r="AI26" s="70">
        <f t="shared" si="76"/>
        <v>0</v>
      </c>
      <c r="AJ26" s="70">
        <f t="shared" si="77"/>
        <v>0</v>
      </c>
      <c r="AK26" s="70">
        <f t="shared" si="78"/>
        <v>0</v>
      </c>
      <c r="AL26" s="70">
        <f t="shared" si="79"/>
        <v>0</v>
      </c>
      <c r="AM26" s="70">
        <f t="shared" si="80"/>
        <v>0</v>
      </c>
      <c r="AN26" s="70">
        <f t="shared" si="81"/>
        <v>0</v>
      </c>
    </row>
    <row r="27" spans="1:40">
      <c r="A27" s="156"/>
      <c r="B27" s="162" t="s">
        <v>119</v>
      </c>
      <c r="C27" s="162"/>
      <c r="D27" s="162"/>
      <c r="E27" s="162"/>
      <c r="F27" s="412"/>
      <c r="G27" s="238">
        <v>0.02</v>
      </c>
      <c r="H27" s="11"/>
      <c r="I27" s="11"/>
      <c r="J27" s="11"/>
      <c r="K27" s="70">
        <f>'Operating Budget'!J55</f>
        <v>0</v>
      </c>
      <c r="L27" s="70">
        <f t="shared" si="66"/>
        <v>0</v>
      </c>
      <c r="M27" s="70">
        <f t="shared" si="66"/>
        <v>0</v>
      </c>
      <c r="N27" s="70">
        <f t="shared" si="66"/>
        <v>0</v>
      </c>
      <c r="O27" s="70">
        <f t="shared" si="66"/>
        <v>0</v>
      </c>
      <c r="P27" s="70">
        <f t="shared" si="66"/>
        <v>0</v>
      </c>
      <c r="Q27" s="70">
        <f t="shared" si="66"/>
        <v>0</v>
      </c>
      <c r="R27" s="70">
        <f t="shared" si="66"/>
        <v>0</v>
      </c>
      <c r="S27" s="70">
        <f t="shared" si="66"/>
        <v>0</v>
      </c>
      <c r="T27" s="70">
        <f t="shared" si="66"/>
        <v>0</v>
      </c>
      <c r="U27" s="70">
        <f t="shared" si="66"/>
        <v>0</v>
      </c>
      <c r="V27" s="70">
        <f t="shared" si="66"/>
        <v>0</v>
      </c>
      <c r="W27" s="70">
        <f t="shared" si="66"/>
        <v>0</v>
      </c>
      <c r="X27" s="70">
        <f t="shared" si="66"/>
        <v>0</v>
      </c>
      <c r="Y27" s="70">
        <f t="shared" si="66"/>
        <v>0</v>
      </c>
      <c r="Z27" s="164">
        <f t="shared" si="67"/>
        <v>0</v>
      </c>
      <c r="AA27" s="70">
        <f t="shared" si="68"/>
        <v>0</v>
      </c>
      <c r="AB27" s="70">
        <f t="shared" si="69"/>
        <v>0</v>
      </c>
      <c r="AC27" s="70">
        <f t="shared" si="70"/>
        <v>0</v>
      </c>
      <c r="AD27" s="70">
        <f t="shared" si="71"/>
        <v>0</v>
      </c>
      <c r="AE27" s="70">
        <f t="shared" si="72"/>
        <v>0</v>
      </c>
      <c r="AF27" s="70">
        <f t="shared" si="73"/>
        <v>0</v>
      </c>
      <c r="AG27" s="70">
        <f t="shared" si="74"/>
        <v>0</v>
      </c>
      <c r="AH27" s="70">
        <f t="shared" si="75"/>
        <v>0</v>
      </c>
      <c r="AI27" s="70">
        <f t="shared" si="76"/>
        <v>0</v>
      </c>
      <c r="AJ27" s="70">
        <f t="shared" si="77"/>
        <v>0</v>
      </c>
      <c r="AK27" s="70">
        <f t="shared" si="78"/>
        <v>0</v>
      </c>
      <c r="AL27" s="70">
        <f t="shared" si="79"/>
        <v>0</v>
      </c>
      <c r="AM27" s="70">
        <f t="shared" si="80"/>
        <v>0</v>
      </c>
      <c r="AN27" s="70">
        <f t="shared" si="81"/>
        <v>0</v>
      </c>
    </row>
    <row r="28" spans="1:40">
      <c r="A28" s="156"/>
      <c r="B28" s="162" t="s">
        <v>5</v>
      </c>
      <c r="C28" s="162"/>
      <c r="D28" s="162"/>
      <c r="E28" s="162"/>
      <c r="F28" s="162"/>
      <c r="G28" s="238">
        <v>0.02</v>
      </c>
      <c r="H28" s="11"/>
      <c r="I28" s="11"/>
      <c r="J28" s="11"/>
      <c r="K28" s="70">
        <f>'Operating Budget'!J60</f>
        <v>0</v>
      </c>
      <c r="L28" s="70">
        <f t="shared" si="66"/>
        <v>0</v>
      </c>
      <c r="M28" s="70">
        <f t="shared" si="66"/>
        <v>0</v>
      </c>
      <c r="N28" s="70">
        <f t="shared" si="66"/>
        <v>0</v>
      </c>
      <c r="O28" s="70">
        <f t="shared" si="66"/>
        <v>0</v>
      </c>
      <c r="P28" s="70">
        <f t="shared" si="66"/>
        <v>0</v>
      </c>
      <c r="Q28" s="70">
        <f t="shared" si="66"/>
        <v>0</v>
      </c>
      <c r="R28" s="70">
        <f t="shared" si="66"/>
        <v>0</v>
      </c>
      <c r="S28" s="70">
        <f t="shared" si="66"/>
        <v>0</v>
      </c>
      <c r="T28" s="70">
        <f t="shared" si="66"/>
        <v>0</v>
      </c>
      <c r="U28" s="70">
        <f t="shared" si="66"/>
        <v>0</v>
      </c>
      <c r="V28" s="70">
        <f t="shared" si="66"/>
        <v>0</v>
      </c>
      <c r="W28" s="70">
        <f t="shared" si="66"/>
        <v>0</v>
      </c>
      <c r="X28" s="70">
        <f t="shared" si="66"/>
        <v>0</v>
      </c>
      <c r="Y28" s="70">
        <f t="shared" si="66"/>
        <v>0</v>
      </c>
      <c r="Z28" s="164">
        <f t="shared" si="67"/>
        <v>0</v>
      </c>
      <c r="AA28" s="70">
        <f t="shared" si="68"/>
        <v>0</v>
      </c>
      <c r="AB28" s="70">
        <f t="shared" si="69"/>
        <v>0</v>
      </c>
      <c r="AC28" s="70">
        <f t="shared" si="70"/>
        <v>0</v>
      </c>
      <c r="AD28" s="70">
        <f t="shared" si="71"/>
        <v>0</v>
      </c>
      <c r="AE28" s="70">
        <f t="shared" si="72"/>
        <v>0</v>
      </c>
      <c r="AF28" s="70">
        <f t="shared" si="73"/>
        <v>0</v>
      </c>
      <c r="AG28" s="70">
        <f t="shared" si="74"/>
        <v>0</v>
      </c>
      <c r="AH28" s="70">
        <f t="shared" si="75"/>
        <v>0</v>
      </c>
      <c r="AI28" s="70">
        <f t="shared" si="76"/>
        <v>0</v>
      </c>
      <c r="AJ28" s="70">
        <f t="shared" si="77"/>
        <v>0</v>
      </c>
      <c r="AK28" s="70">
        <f t="shared" si="78"/>
        <v>0</v>
      </c>
      <c r="AL28" s="70">
        <f t="shared" si="79"/>
        <v>0</v>
      </c>
      <c r="AM28" s="70">
        <f t="shared" si="80"/>
        <v>0</v>
      </c>
      <c r="AN28" s="70">
        <f t="shared" si="81"/>
        <v>0</v>
      </c>
    </row>
    <row r="29" spans="1:40">
      <c r="A29" s="156"/>
      <c r="B29" s="162" t="s">
        <v>120</v>
      </c>
      <c r="C29" s="162"/>
      <c r="D29" s="162"/>
      <c r="E29" s="162"/>
      <c r="F29" s="162"/>
      <c r="G29" s="238">
        <v>0.02</v>
      </c>
      <c r="H29" s="11"/>
      <c r="I29" s="11"/>
      <c r="J29" s="11"/>
      <c r="K29" s="70">
        <f>'Operating Budget'!J62</f>
        <v>0</v>
      </c>
      <c r="L29" s="70">
        <f t="shared" si="66"/>
        <v>0</v>
      </c>
      <c r="M29" s="70">
        <f t="shared" si="66"/>
        <v>0</v>
      </c>
      <c r="N29" s="70">
        <f t="shared" si="66"/>
        <v>0</v>
      </c>
      <c r="O29" s="70">
        <f t="shared" si="66"/>
        <v>0</v>
      </c>
      <c r="P29" s="70">
        <f t="shared" si="66"/>
        <v>0</v>
      </c>
      <c r="Q29" s="70">
        <f t="shared" si="66"/>
        <v>0</v>
      </c>
      <c r="R29" s="70">
        <f t="shared" si="66"/>
        <v>0</v>
      </c>
      <c r="S29" s="70">
        <f t="shared" si="66"/>
        <v>0</v>
      </c>
      <c r="T29" s="70">
        <f t="shared" si="66"/>
        <v>0</v>
      </c>
      <c r="U29" s="70">
        <f t="shared" si="66"/>
        <v>0</v>
      </c>
      <c r="V29" s="70">
        <f t="shared" si="66"/>
        <v>0</v>
      </c>
      <c r="W29" s="70">
        <f t="shared" si="66"/>
        <v>0</v>
      </c>
      <c r="X29" s="70">
        <f t="shared" si="66"/>
        <v>0</v>
      </c>
      <c r="Y29" s="70">
        <f t="shared" si="66"/>
        <v>0</v>
      </c>
      <c r="Z29" s="164">
        <f t="shared" si="67"/>
        <v>0</v>
      </c>
      <c r="AA29" s="70">
        <f t="shared" si="68"/>
        <v>0</v>
      </c>
      <c r="AB29" s="70">
        <f t="shared" si="69"/>
        <v>0</v>
      </c>
      <c r="AC29" s="70">
        <f t="shared" si="70"/>
        <v>0</v>
      </c>
      <c r="AD29" s="70">
        <f t="shared" si="71"/>
        <v>0</v>
      </c>
      <c r="AE29" s="70">
        <f t="shared" si="72"/>
        <v>0</v>
      </c>
      <c r="AF29" s="70">
        <f t="shared" si="73"/>
        <v>0</v>
      </c>
      <c r="AG29" s="70">
        <f t="shared" si="74"/>
        <v>0</v>
      </c>
      <c r="AH29" s="70">
        <f t="shared" si="75"/>
        <v>0</v>
      </c>
      <c r="AI29" s="70">
        <f t="shared" si="76"/>
        <v>0</v>
      </c>
      <c r="AJ29" s="70">
        <f t="shared" si="77"/>
        <v>0</v>
      </c>
      <c r="AK29" s="70">
        <f t="shared" si="78"/>
        <v>0</v>
      </c>
      <c r="AL29" s="70">
        <f t="shared" si="79"/>
        <v>0</v>
      </c>
      <c r="AM29" s="70">
        <f t="shared" si="80"/>
        <v>0</v>
      </c>
      <c r="AN29" s="70">
        <f t="shared" si="81"/>
        <v>0</v>
      </c>
    </row>
    <row r="30" spans="1:40">
      <c r="A30" s="156"/>
      <c r="B30" s="162" t="s">
        <v>121</v>
      </c>
      <c r="C30" s="162"/>
      <c r="D30" s="176"/>
      <c r="E30" s="65"/>
      <c r="F30" s="412"/>
      <c r="G30" s="238">
        <v>0.02</v>
      </c>
      <c r="H30" s="11"/>
      <c r="I30" s="11"/>
      <c r="J30" s="11"/>
      <c r="K30" s="70">
        <f>'Operating Budget'!J64</f>
        <v>0</v>
      </c>
      <c r="L30" s="70">
        <f t="shared" si="66"/>
        <v>0</v>
      </c>
      <c r="M30" s="70">
        <f t="shared" si="66"/>
        <v>0</v>
      </c>
      <c r="N30" s="70">
        <f t="shared" si="66"/>
        <v>0</v>
      </c>
      <c r="O30" s="70">
        <f t="shared" si="66"/>
        <v>0</v>
      </c>
      <c r="P30" s="70">
        <f t="shared" si="66"/>
        <v>0</v>
      </c>
      <c r="Q30" s="70">
        <f t="shared" si="66"/>
        <v>0</v>
      </c>
      <c r="R30" s="70">
        <f t="shared" si="66"/>
        <v>0</v>
      </c>
      <c r="S30" s="70">
        <f t="shared" si="66"/>
        <v>0</v>
      </c>
      <c r="T30" s="70">
        <f t="shared" si="66"/>
        <v>0</v>
      </c>
      <c r="U30" s="70">
        <f t="shared" si="66"/>
        <v>0</v>
      </c>
      <c r="V30" s="70">
        <f t="shared" si="66"/>
        <v>0</v>
      </c>
      <c r="W30" s="70">
        <f t="shared" si="66"/>
        <v>0</v>
      </c>
      <c r="X30" s="70">
        <f t="shared" si="66"/>
        <v>0</v>
      </c>
      <c r="Y30" s="70">
        <f t="shared" si="66"/>
        <v>0</v>
      </c>
      <c r="Z30" s="164">
        <f t="shared" si="67"/>
        <v>0</v>
      </c>
      <c r="AA30" s="70">
        <f t="shared" si="68"/>
        <v>0</v>
      </c>
      <c r="AB30" s="70">
        <f t="shared" si="69"/>
        <v>0</v>
      </c>
      <c r="AC30" s="70">
        <f t="shared" si="70"/>
        <v>0</v>
      </c>
      <c r="AD30" s="70">
        <f t="shared" si="71"/>
        <v>0</v>
      </c>
      <c r="AE30" s="70">
        <f t="shared" si="72"/>
        <v>0</v>
      </c>
      <c r="AF30" s="70">
        <f t="shared" si="73"/>
        <v>0</v>
      </c>
      <c r="AG30" s="70">
        <f t="shared" si="74"/>
        <v>0</v>
      </c>
      <c r="AH30" s="70">
        <f t="shared" si="75"/>
        <v>0</v>
      </c>
      <c r="AI30" s="70">
        <f t="shared" si="76"/>
        <v>0</v>
      </c>
      <c r="AJ30" s="70">
        <f t="shared" si="77"/>
        <v>0</v>
      </c>
      <c r="AK30" s="70">
        <f t="shared" si="78"/>
        <v>0</v>
      </c>
      <c r="AL30" s="70">
        <f t="shared" si="79"/>
        <v>0</v>
      </c>
      <c r="AM30" s="70">
        <f t="shared" si="80"/>
        <v>0</v>
      </c>
      <c r="AN30" s="70">
        <f t="shared" si="81"/>
        <v>0</v>
      </c>
    </row>
    <row r="31" spans="1:40">
      <c r="A31" s="156"/>
      <c r="B31" s="162" t="s">
        <v>91</v>
      </c>
      <c r="C31" s="162"/>
      <c r="D31" s="162"/>
      <c r="E31" s="73"/>
      <c r="F31" s="412"/>
      <c r="G31" s="238">
        <v>0.02</v>
      </c>
      <c r="H31" s="11"/>
      <c r="I31" s="11"/>
      <c r="J31" s="11"/>
      <c r="K31" s="70">
        <f>'Operating Budget'!J68</f>
        <v>0</v>
      </c>
      <c r="L31" s="70">
        <f t="shared" si="66"/>
        <v>0</v>
      </c>
      <c r="M31" s="70">
        <f t="shared" si="66"/>
        <v>0</v>
      </c>
      <c r="N31" s="70">
        <f t="shared" si="66"/>
        <v>0</v>
      </c>
      <c r="O31" s="70">
        <f t="shared" si="66"/>
        <v>0</v>
      </c>
      <c r="P31" s="70">
        <f t="shared" si="66"/>
        <v>0</v>
      </c>
      <c r="Q31" s="70">
        <f t="shared" si="66"/>
        <v>0</v>
      </c>
      <c r="R31" s="70">
        <f t="shared" si="66"/>
        <v>0</v>
      </c>
      <c r="S31" s="70">
        <f t="shared" si="66"/>
        <v>0</v>
      </c>
      <c r="T31" s="70">
        <f t="shared" si="66"/>
        <v>0</v>
      </c>
      <c r="U31" s="70">
        <f t="shared" si="66"/>
        <v>0</v>
      </c>
      <c r="V31" s="70">
        <f t="shared" si="66"/>
        <v>0</v>
      </c>
      <c r="W31" s="70">
        <f t="shared" si="66"/>
        <v>0</v>
      </c>
      <c r="X31" s="70">
        <f t="shared" si="66"/>
        <v>0</v>
      </c>
      <c r="Y31" s="70">
        <f t="shared" si="66"/>
        <v>0</v>
      </c>
      <c r="Z31" s="164">
        <f t="shared" si="67"/>
        <v>0</v>
      </c>
      <c r="AA31" s="70">
        <f t="shared" si="68"/>
        <v>0</v>
      </c>
      <c r="AB31" s="70">
        <f t="shared" si="69"/>
        <v>0</v>
      </c>
      <c r="AC31" s="70">
        <f t="shared" si="70"/>
        <v>0</v>
      </c>
      <c r="AD31" s="70">
        <f t="shared" si="71"/>
        <v>0</v>
      </c>
      <c r="AE31" s="70">
        <f t="shared" si="72"/>
        <v>0</v>
      </c>
      <c r="AF31" s="70">
        <f t="shared" si="73"/>
        <v>0</v>
      </c>
      <c r="AG31" s="70">
        <f t="shared" si="74"/>
        <v>0</v>
      </c>
      <c r="AH31" s="70">
        <f t="shared" si="75"/>
        <v>0</v>
      </c>
      <c r="AI31" s="70">
        <f t="shared" si="76"/>
        <v>0</v>
      </c>
      <c r="AJ31" s="70">
        <f t="shared" si="77"/>
        <v>0</v>
      </c>
      <c r="AK31" s="70">
        <f t="shared" si="78"/>
        <v>0</v>
      </c>
      <c r="AL31" s="70">
        <f t="shared" si="79"/>
        <v>0</v>
      </c>
      <c r="AM31" s="70">
        <f t="shared" si="80"/>
        <v>0</v>
      </c>
      <c r="AN31" s="70">
        <f t="shared" si="81"/>
        <v>0</v>
      </c>
    </row>
    <row r="32" spans="1:40">
      <c r="A32" s="156"/>
      <c r="B32" s="165" t="s">
        <v>122</v>
      </c>
      <c r="C32" s="165"/>
      <c r="D32" s="177"/>
      <c r="E32" s="290"/>
      <c r="F32" s="172"/>
      <c r="G32" s="238">
        <v>0.02</v>
      </c>
      <c r="H32" s="11"/>
      <c r="I32" s="11"/>
      <c r="J32" s="11"/>
      <c r="K32" s="70">
        <f>'Operating Budget'!J69+'Operating Budget'!J70</f>
        <v>0</v>
      </c>
      <c r="L32" s="70">
        <f t="shared" si="66"/>
        <v>0</v>
      </c>
      <c r="M32" s="70">
        <f t="shared" si="66"/>
        <v>0</v>
      </c>
      <c r="N32" s="70">
        <f t="shared" si="66"/>
        <v>0</v>
      </c>
      <c r="O32" s="70">
        <f t="shared" si="66"/>
        <v>0</v>
      </c>
      <c r="P32" s="70">
        <f t="shared" si="66"/>
        <v>0</v>
      </c>
      <c r="Q32" s="70">
        <f t="shared" si="66"/>
        <v>0</v>
      </c>
      <c r="R32" s="70">
        <f t="shared" si="66"/>
        <v>0</v>
      </c>
      <c r="S32" s="70">
        <f t="shared" si="66"/>
        <v>0</v>
      </c>
      <c r="T32" s="70">
        <f t="shared" si="66"/>
        <v>0</v>
      </c>
      <c r="U32" s="70">
        <f t="shared" si="66"/>
        <v>0</v>
      </c>
      <c r="V32" s="70">
        <f t="shared" si="66"/>
        <v>0</v>
      </c>
      <c r="W32" s="70">
        <f t="shared" si="66"/>
        <v>0</v>
      </c>
      <c r="X32" s="70">
        <f t="shared" si="66"/>
        <v>0</v>
      </c>
      <c r="Y32" s="70">
        <f t="shared" si="66"/>
        <v>0</v>
      </c>
      <c r="Z32" s="164">
        <f t="shared" si="67"/>
        <v>0</v>
      </c>
      <c r="AA32" s="70">
        <f t="shared" si="68"/>
        <v>0</v>
      </c>
      <c r="AB32" s="70">
        <f t="shared" si="69"/>
        <v>0</v>
      </c>
      <c r="AC32" s="70">
        <f t="shared" si="70"/>
        <v>0</v>
      </c>
      <c r="AD32" s="70">
        <f t="shared" si="71"/>
        <v>0</v>
      </c>
      <c r="AE32" s="70">
        <f t="shared" si="72"/>
        <v>0</v>
      </c>
      <c r="AF32" s="70">
        <f t="shared" si="73"/>
        <v>0</v>
      </c>
      <c r="AG32" s="70">
        <f t="shared" si="74"/>
        <v>0</v>
      </c>
      <c r="AH32" s="70">
        <f t="shared" si="75"/>
        <v>0</v>
      </c>
      <c r="AI32" s="70">
        <f t="shared" si="76"/>
        <v>0</v>
      </c>
      <c r="AJ32" s="70">
        <f t="shared" si="77"/>
        <v>0</v>
      </c>
      <c r="AK32" s="70">
        <f t="shared" si="78"/>
        <v>0</v>
      </c>
      <c r="AL32" s="70">
        <f t="shared" si="79"/>
        <v>0</v>
      </c>
      <c r="AM32" s="70">
        <f t="shared" si="80"/>
        <v>0</v>
      </c>
      <c r="AN32" s="70">
        <f t="shared" si="81"/>
        <v>0</v>
      </c>
    </row>
    <row r="33" spans="1:41" ht="13.5" thickBot="1">
      <c r="A33" s="156"/>
      <c r="B33" s="443" t="s">
        <v>95</v>
      </c>
      <c r="C33" s="444"/>
      <c r="D33" s="444"/>
      <c r="E33" s="447"/>
      <c r="F33" s="448"/>
      <c r="G33" s="168"/>
      <c r="H33" s="436">
        <f t="shared" ref="H33:J33" si="82">SUM(H25:H32)</f>
        <v>0</v>
      </c>
      <c r="I33" s="436">
        <f t="shared" si="82"/>
        <v>0</v>
      </c>
      <c r="J33" s="436">
        <f t="shared" si="82"/>
        <v>0</v>
      </c>
      <c r="K33" s="436">
        <f>SUM(K25:K32)</f>
        <v>0</v>
      </c>
      <c r="L33" s="436">
        <f>SUM(L25:L32)</f>
        <v>0</v>
      </c>
      <c r="M33" s="436">
        <f t="shared" ref="M33:Y33" si="83">SUM(M25:M32)</f>
        <v>0</v>
      </c>
      <c r="N33" s="436">
        <f t="shared" si="83"/>
        <v>0</v>
      </c>
      <c r="O33" s="436">
        <f t="shared" si="83"/>
        <v>0</v>
      </c>
      <c r="P33" s="436">
        <f t="shared" si="83"/>
        <v>0</v>
      </c>
      <c r="Q33" s="436">
        <f t="shared" si="83"/>
        <v>0</v>
      </c>
      <c r="R33" s="436">
        <f t="shared" si="83"/>
        <v>0</v>
      </c>
      <c r="S33" s="436">
        <f t="shared" si="83"/>
        <v>0</v>
      </c>
      <c r="T33" s="436">
        <f t="shared" si="83"/>
        <v>0</v>
      </c>
      <c r="U33" s="436">
        <f t="shared" si="83"/>
        <v>0</v>
      </c>
      <c r="V33" s="436">
        <f t="shared" si="83"/>
        <v>0</v>
      </c>
      <c r="W33" s="436">
        <f t="shared" si="83"/>
        <v>0</v>
      </c>
      <c r="X33" s="436">
        <f t="shared" si="83"/>
        <v>0</v>
      </c>
      <c r="Y33" s="436">
        <f t="shared" si="83"/>
        <v>0</v>
      </c>
      <c r="Z33" s="169">
        <f t="shared" ref="Z33:AN33" si="84">SUM(Z25:Z32)</f>
        <v>0</v>
      </c>
      <c r="AA33" s="62">
        <f t="shared" si="84"/>
        <v>0</v>
      </c>
      <c r="AB33" s="62">
        <f t="shared" si="84"/>
        <v>0</v>
      </c>
      <c r="AC33" s="62">
        <f t="shared" si="84"/>
        <v>0</v>
      </c>
      <c r="AD33" s="62">
        <f t="shared" si="84"/>
        <v>0</v>
      </c>
      <c r="AE33" s="62">
        <f t="shared" si="84"/>
        <v>0</v>
      </c>
      <c r="AF33" s="62">
        <f t="shared" si="84"/>
        <v>0</v>
      </c>
      <c r="AG33" s="62">
        <f t="shared" si="84"/>
        <v>0</v>
      </c>
      <c r="AH33" s="62">
        <f t="shared" si="84"/>
        <v>0</v>
      </c>
      <c r="AI33" s="62">
        <f t="shared" si="84"/>
        <v>0</v>
      </c>
      <c r="AJ33" s="62">
        <f t="shared" si="84"/>
        <v>0</v>
      </c>
      <c r="AK33" s="62">
        <f t="shared" si="84"/>
        <v>0</v>
      </c>
      <c r="AL33" s="62">
        <f t="shared" si="84"/>
        <v>0</v>
      </c>
      <c r="AM33" s="62">
        <f t="shared" si="84"/>
        <v>0</v>
      </c>
      <c r="AN33" s="62">
        <f t="shared" si="84"/>
        <v>0</v>
      </c>
    </row>
    <row r="34" spans="1:41" ht="13.5" thickBot="1">
      <c r="A34" s="156"/>
      <c r="B34" s="167" t="s">
        <v>97</v>
      </c>
      <c r="C34" s="162"/>
      <c r="D34" s="162"/>
      <c r="E34" s="162"/>
      <c r="F34" s="178"/>
      <c r="G34" s="168"/>
      <c r="H34" s="437">
        <f>H23-H33</f>
        <v>0</v>
      </c>
      <c r="I34" s="437">
        <f>I23-I33</f>
        <v>0</v>
      </c>
      <c r="J34" s="437">
        <f>J23-J33</f>
        <v>0</v>
      </c>
      <c r="K34" s="438">
        <f>K23-K33</f>
        <v>0</v>
      </c>
      <c r="L34" s="438">
        <f>L23-L33</f>
        <v>0</v>
      </c>
      <c r="M34" s="438">
        <f t="shared" ref="M34:Y34" si="85">M23-M33</f>
        <v>0</v>
      </c>
      <c r="N34" s="438">
        <f t="shared" si="85"/>
        <v>0</v>
      </c>
      <c r="O34" s="438">
        <f t="shared" si="85"/>
        <v>0</v>
      </c>
      <c r="P34" s="438">
        <f t="shared" si="85"/>
        <v>0</v>
      </c>
      <c r="Q34" s="438">
        <f t="shared" si="85"/>
        <v>0</v>
      </c>
      <c r="R34" s="438">
        <f t="shared" si="85"/>
        <v>0</v>
      </c>
      <c r="S34" s="438">
        <f t="shared" si="85"/>
        <v>0</v>
      </c>
      <c r="T34" s="438">
        <f t="shared" si="85"/>
        <v>0</v>
      </c>
      <c r="U34" s="438">
        <f t="shared" si="85"/>
        <v>0</v>
      </c>
      <c r="V34" s="438">
        <f t="shared" si="85"/>
        <v>0</v>
      </c>
      <c r="W34" s="438">
        <f t="shared" si="85"/>
        <v>0</v>
      </c>
      <c r="X34" s="438">
        <f t="shared" si="85"/>
        <v>0</v>
      </c>
      <c r="Y34" s="438">
        <f t="shared" si="85"/>
        <v>0</v>
      </c>
      <c r="Z34" s="169">
        <f t="shared" ref="Z34:AN34" si="86">Z23-Z33</f>
        <v>0</v>
      </c>
      <c r="AA34" s="62">
        <f t="shared" si="86"/>
        <v>0</v>
      </c>
      <c r="AB34" s="62">
        <f t="shared" si="86"/>
        <v>0</v>
      </c>
      <c r="AC34" s="62">
        <f t="shared" si="86"/>
        <v>0</v>
      </c>
      <c r="AD34" s="62">
        <f t="shared" si="86"/>
        <v>0</v>
      </c>
      <c r="AE34" s="62">
        <f t="shared" si="86"/>
        <v>0</v>
      </c>
      <c r="AF34" s="62">
        <f t="shared" si="86"/>
        <v>0</v>
      </c>
      <c r="AG34" s="62">
        <f t="shared" si="86"/>
        <v>0</v>
      </c>
      <c r="AH34" s="62">
        <f t="shared" si="86"/>
        <v>0</v>
      </c>
      <c r="AI34" s="62">
        <f t="shared" si="86"/>
        <v>0</v>
      </c>
      <c r="AJ34" s="62">
        <f t="shared" si="86"/>
        <v>0</v>
      </c>
      <c r="AK34" s="62">
        <f t="shared" si="86"/>
        <v>0</v>
      </c>
      <c r="AL34" s="62">
        <f t="shared" si="86"/>
        <v>0</v>
      </c>
      <c r="AM34" s="62">
        <f t="shared" si="86"/>
        <v>0</v>
      </c>
      <c r="AN34" s="62">
        <f t="shared" si="86"/>
        <v>0</v>
      </c>
    </row>
    <row r="35" spans="1:41">
      <c r="A35" s="156"/>
      <c r="B35" s="147" t="s">
        <v>124</v>
      </c>
      <c r="C35" s="147"/>
      <c r="D35" s="410"/>
      <c r="E35" s="410"/>
      <c r="F35" s="162"/>
      <c r="G35" s="179"/>
      <c r="H35" s="439"/>
      <c r="I35" s="439"/>
      <c r="J35" s="439"/>
      <c r="K35" s="440">
        <f>'Operating Budget'!J78</f>
        <v>0</v>
      </c>
      <c r="L35" s="451">
        <f>K35</f>
        <v>0</v>
      </c>
      <c r="M35" s="451">
        <f t="shared" ref="M35:Y35" si="87">L35</f>
        <v>0</v>
      </c>
      <c r="N35" s="451">
        <f t="shared" si="87"/>
        <v>0</v>
      </c>
      <c r="O35" s="451">
        <f t="shared" si="87"/>
        <v>0</v>
      </c>
      <c r="P35" s="451">
        <f t="shared" si="87"/>
        <v>0</v>
      </c>
      <c r="Q35" s="451">
        <f t="shared" si="87"/>
        <v>0</v>
      </c>
      <c r="R35" s="451">
        <f t="shared" si="87"/>
        <v>0</v>
      </c>
      <c r="S35" s="451">
        <f t="shared" si="87"/>
        <v>0</v>
      </c>
      <c r="T35" s="451">
        <f t="shared" si="87"/>
        <v>0</v>
      </c>
      <c r="U35" s="451">
        <f t="shared" si="87"/>
        <v>0</v>
      </c>
      <c r="V35" s="451">
        <f t="shared" si="87"/>
        <v>0</v>
      </c>
      <c r="W35" s="451">
        <f t="shared" si="87"/>
        <v>0</v>
      </c>
      <c r="X35" s="451">
        <f t="shared" si="87"/>
        <v>0</v>
      </c>
      <c r="Y35" s="451">
        <f t="shared" si="87"/>
        <v>0</v>
      </c>
      <c r="Z35" s="181">
        <f t="shared" ref="Z35:Z36" si="88">Y35</f>
        <v>0</v>
      </c>
      <c r="AA35" s="180">
        <f t="shared" ref="AA35:AA36" si="89">Z35</f>
        <v>0</v>
      </c>
      <c r="AB35" s="180">
        <f t="shared" ref="AB35:AB36" si="90">AA35</f>
        <v>0</v>
      </c>
      <c r="AC35" s="180">
        <f t="shared" ref="AC35:AC36" si="91">AB35</f>
        <v>0</v>
      </c>
      <c r="AD35" s="180">
        <f t="shared" ref="AD35:AD36" si="92">AC35</f>
        <v>0</v>
      </c>
      <c r="AE35" s="180">
        <f t="shared" ref="AE35:AE36" si="93">AD35</f>
        <v>0</v>
      </c>
      <c r="AF35" s="180">
        <f t="shared" ref="AF35:AF36" si="94">AE35</f>
        <v>0</v>
      </c>
      <c r="AG35" s="180">
        <f t="shared" ref="AG35:AG36" si="95">AF35</f>
        <v>0</v>
      </c>
      <c r="AH35" s="180">
        <f t="shared" ref="AH35:AH36" si="96">AG35</f>
        <v>0</v>
      </c>
      <c r="AI35" s="180">
        <f t="shared" ref="AI35:AI36" si="97">AH35</f>
        <v>0</v>
      </c>
      <c r="AJ35" s="180">
        <f t="shared" ref="AJ35:AJ36" si="98">AI35</f>
        <v>0</v>
      </c>
      <c r="AK35" s="180">
        <f t="shared" ref="AK35:AK36" si="99">AJ35</f>
        <v>0</v>
      </c>
      <c r="AL35" s="180">
        <f t="shared" ref="AL35:AL36" si="100">AK35</f>
        <v>0</v>
      </c>
      <c r="AM35" s="180">
        <f t="shared" ref="AM35:AM36" si="101">AL35</f>
        <v>0</v>
      </c>
      <c r="AN35" s="180">
        <f t="shared" ref="AN35:AN36" si="102">AM35</f>
        <v>0</v>
      </c>
    </row>
    <row r="36" spans="1:41">
      <c r="A36" s="156"/>
      <c r="B36" s="182" t="s">
        <v>123</v>
      </c>
      <c r="C36" s="182"/>
      <c r="D36" s="183"/>
      <c r="E36" s="183"/>
      <c r="F36" s="166"/>
      <c r="G36" s="179"/>
      <c r="H36" s="184"/>
      <c r="I36" s="184"/>
      <c r="J36" s="184"/>
      <c r="K36" s="70">
        <f>'Operating Budget'!J79</f>
        <v>0</v>
      </c>
      <c r="L36" s="12">
        <f>K36</f>
        <v>0</v>
      </c>
      <c r="M36" s="12">
        <f t="shared" ref="M36:Y36" si="103">L36</f>
        <v>0</v>
      </c>
      <c r="N36" s="12">
        <f t="shared" si="103"/>
        <v>0</v>
      </c>
      <c r="O36" s="12">
        <f t="shared" si="103"/>
        <v>0</v>
      </c>
      <c r="P36" s="12">
        <f t="shared" si="103"/>
        <v>0</v>
      </c>
      <c r="Q36" s="12">
        <f t="shared" si="103"/>
        <v>0</v>
      </c>
      <c r="R36" s="12">
        <f t="shared" si="103"/>
        <v>0</v>
      </c>
      <c r="S36" s="12">
        <f t="shared" si="103"/>
        <v>0</v>
      </c>
      <c r="T36" s="12">
        <f t="shared" si="103"/>
        <v>0</v>
      </c>
      <c r="U36" s="12">
        <f t="shared" si="103"/>
        <v>0</v>
      </c>
      <c r="V36" s="12">
        <f t="shared" si="103"/>
        <v>0</v>
      </c>
      <c r="W36" s="12">
        <f t="shared" si="103"/>
        <v>0</v>
      </c>
      <c r="X36" s="12">
        <f t="shared" si="103"/>
        <v>0</v>
      </c>
      <c r="Y36" s="12">
        <f t="shared" si="103"/>
        <v>0</v>
      </c>
      <c r="Z36" s="181">
        <f t="shared" si="88"/>
        <v>0</v>
      </c>
      <c r="AA36" s="180">
        <f t="shared" si="89"/>
        <v>0</v>
      </c>
      <c r="AB36" s="180">
        <f t="shared" si="90"/>
        <v>0</v>
      </c>
      <c r="AC36" s="180">
        <f t="shared" si="91"/>
        <v>0</v>
      </c>
      <c r="AD36" s="180">
        <f t="shared" si="92"/>
        <v>0</v>
      </c>
      <c r="AE36" s="180">
        <f t="shared" si="93"/>
        <v>0</v>
      </c>
      <c r="AF36" s="180">
        <f t="shared" si="94"/>
        <v>0</v>
      </c>
      <c r="AG36" s="180">
        <f t="shared" si="95"/>
        <v>0</v>
      </c>
      <c r="AH36" s="180">
        <f t="shared" si="96"/>
        <v>0</v>
      </c>
      <c r="AI36" s="180">
        <f t="shared" si="97"/>
        <v>0</v>
      </c>
      <c r="AJ36" s="180">
        <f t="shared" si="98"/>
        <v>0</v>
      </c>
      <c r="AK36" s="180">
        <f t="shared" si="99"/>
        <v>0</v>
      </c>
      <c r="AL36" s="180">
        <f t="shared" si="100"/>
        <v>0</v>
      </c>
      <c r="AM36" s="180">
        <f t="shared" si="101"/>
        <v>0</v>
      </c>
      <c r="AN36" s="180">
        <f t="shared" si="102"/>
        <v>0</v>
      </c>
    </row>
    <row r="37" spans="1:41" ht="13.5" thickBot="1">
      <c r="A37" s="156"/>
      <c r="B37" s="734" t="s">
        <v>125</v>
      </c>
      <c r="C37" s="735"/>
      <c r="D37" s="735"/>
      <c r="E37" s="735"/>
      <c r="F37" s="162"/>
      <c r="G37" s="179"/>
      <c r="H37" s="436">
        <f>H34+H35+H36</f>
        <v>0</v>
      </c>
      <c r="I37" s="436">
        <f>I34+I35+I36</f>
        <v>0</v>
      </c>
      <c r="J37" s="436">
        <f>J34+J35+J36</f>
        <v>0</v>
      </c>
      <c r="K37" s="436">
        <f>K34+K35+K36</f>
        <v>0</v>
      </c>
      <c r="L37" s="436">
        <f>L34+L35+L36</f>
        <v>0</v>
      </c>
      <c r="M37" s="436">
        <f t="shared" ref="M37:Y37" si="104">M34+M35+M36</f>
        <v>0</v>
      </c>
      <c r="N37" s="436">
        <f t="shared" si="104"/>
        <v>0</v>
      </c>
      <c r="O37" s="436">
        <f t="shared" si="104"/>
        <v>0</v>
      </c>
      <c r="P37" s="436">
        <f t="shared" si="104"/>
        <v>0</v>
      </c>
      <c r="Q37" s="436">
        <f t="shared" si="104"/>
        <v>0</v>
      </c>
      <c r="R37" s="436">
        <f t="shared" si="104"/>
        <v>0</v>
      </c>
      <c r="S37" s="436">
        <f t="shared" si="104"/>
        <v>0</v>
      </c>
      <c r="T37" s="436">
        <f t="shared" si="104"/>
        <v>0</v>
      </c>
      <c r="U37" s="436">
        <f t="shared" si="104"/>
        <v>0</v>
      </c>
      <c r="V37" s="436">
        <f t="shared" si="104"/>
        <v>0</v>
      </c>
      <c r="W37" s="436">
        <f t="shared" si="104"/>
        <v>0</v>
      </c>
      <c r="X37" s="436">
        <f t="shared" si="104"/>
        <v>0</v>
      </c>
      <c r="Y37" s="436">
        <f t="shared" si="104"/>
        <v>0</v>
      </c>
      <c r="Z37" s="169">
        <f t="shared" ref="Z37:AN37" si="105">Z34+Z35+Z36</f>
        <v>0</v>
      </c>
      <c r="AA37" s="62">
        <f>AA34+AA35+AA36</f>
        <v>0</v>
      </c>
      <c r="AB37" s="62">
        <f t="shared" si="105"/>
        <v>0</v>
      </c>
      <c r="AC37" s="62">
        <f t="shared" si="105"/>
        <v>0</v>
      </c>
      <c r="AD37" s="62">
        <f t="shared" si="105"/>
        <v>0</v>
      </c>
      <c r="AE37" s="62">
        <f t="shared" si="105"/>
        <v>0</v>
      </c>
      <c r="AF37" s="62">
        <f t="shared" si="105"/>
        <v>0</v>
      </c>
      <c r="AG37" s="62">
        <f t="shared" si="105"/>
        <v>0</v>
      </c>
      <c r="AH37" s="62">
        <f t="shared" si="105"/>
        <v>0</v>
      </c>
      <c r="AI37" s="62">
        <f t="shared" si="105"/>
        <v>0</v>
      </c>
      <c r="AJ37" s="62">
        <f t="shared" si="105"/>
        <v>0</v>
      </c>
      <c r="AK37" s="62">
        <f t="shared" si="105"/>
        <v>0</v>
      </c>
      <c r="AL37" s="62">
        <f t="shared" si="105"/>
        <v>0</v>
      </c>
      <c r="AM37" s="62">
        <f t="shared" si="105"/>
        <v>0</v>
      </c>
      <c r="AN37" s="62">
        <f t="shared" si="105"/>
        <v>0</v>
      </c>
    </row>
    <row r="38" spans="1:41" ht="15.75">
      <c r="A38" s="413"/>
      <c r="B38" s="413" t="s">
        <v>126</v>
      </c>
      <c r="C38" s="414"/>
      <c r="D38" s="414"/>
      <c r="E38" s="414"/>
      <c r="F38" s="185"/>
      <c r="G38" s="186"/>
      <c r="H38" s="173"/>
      <c r="I38" s="173"/>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row>
    <row r="39" spans="1:41">
      <c r="A39" s="156"/>
      <c r="B39" s="727" t="s">
        <v>145</v>
      </c>
      <c r="C39" s="727"/>
      <c r="D39" s="727"/>
      <c r="E39" s="727"/>
      <c r="F39" s="727"/>
      <c r="G39" s="187"/>
      <c r="H39" s="11"/>
      <c r="I39" s="11"/>
      <c r="J39" s="11"/>
      <c r="K39" s="70">
        <f>IF('Mortgage Calculation'!$K$25&gt;'Cash Flow'!K$6,'Amortization Schedule'!$D$7*12,0)</f>
        <v>0</v>
      </c>
      <c r="L39" s="70">
        <f>IF('Mortgage Calculation'!$K$25&gt;'Cash Flow'!L$6,'Amortization Schedule'!$D$7*12,0)</f>
        <v>0</v>
      </c>
      <c r="M39" s="70">
        <f>IF('Mortgage Calculation'!$K$25&gt;'Cash Flow'!M$6,'Amortization Schedule'!$D$7*12,0)</f>
        <v>0</v>
      </c>
      <c r="N39" s="70">
        <f>IF('Mortgage Calculation'!$K$25&gt;'Cash Flow'!N$6,'Amortization Schedule'!$D$7*12,0)</f>
        <v>0</v>
      </c>
      <c r="O39" s="70">
        <f>IF('Mortgage Calculation'!$K$25&gt;'Cash Flow'!O$6,'Amortization Schedule'!$D$7*12,0)</f>
        <v>0</v>
      </c>
      <c r="P39" s="70">
        <f>IF('Mortgage Calculation'!$K$25&gt;'Cash Flow'!P$6,'Amortization Schedule'!$D$7*12,0)</f>
        <v>0</v>
      </c>
      <c r="Q39" s="70">
        <f>IF('Mortgage Calculation'!$K$25&gt;'Cash Flow'!Q$6,'Amortization Schedule'!$D$7*12,0)</f>
        <v>0</v>
      </c>
      <c r="R39" s="70">
        <f>IF('Mortgage Calculation'!$K$25&gt;'Cash Flow'!R$6,'Amortization Schedule'!$D$7*12,0)</f>
        <v>0</v>
      </c>
      <c r="S39" s="70">
        <f>IF('Mortgage Calculation'!$K$25&gt;'Cash Flow'!S$6,'Amortization Schedule'!$D$7*12,0)</f>
        <v>0</v>
      </c>
      <c r="T39" s="70">
        <f>IF('Mortgage Calculation'!$K$25&gt;'Cash Flow'!T$6,'Amortization Schedule'!$D$7*12,0)</f>
        <v>0</v>
      </c>
      <c r="U39" s="70">
        <f>IF('Mortgage Calculation'!$K$25&gt;'Cash Flow'!U$6,'Amortization Schedule'!$D$7*12,0)</f>
        <v>0</v>
      </c>
      <c r="V39" s="70">
        <f>IF('Mortgage Calculation'!$K$25&gt;'Cash Flow'!V$6,'Amortization Schedule'!$D$7*12,0)</f>
        <v>0</v>
      </c>
      <c r="W39" s="70">
        <f>IF('Mortgage Calculation'!$K$25&gt;'Cash Flow'!W$6,'Amortization Schedule'!$D$7*12,0)</f>
        <v>0</v>
      </c>
      <c r="X39" s="70">
        <f>IF('Mortgage Calculation'!$K$25&gt;'Cash Flow'!X$6,'Amortization Schedule'!$D$7*12,0)</f>
        <v>0</v>
      </c>
      <c r="Y39" s="70">
        <f>IF('Mortgage Calculation'!$K$25&gt;'Cash Flow'!Y$6,'Amortization Schedule'!$D$7*12,0)</f>
        <v>0</v>
      </c>
      <c r="Z39" s="164">
        <f>IF('Mortgage Calculation'!$K$25&gt;'Cash Flow'!Z$6,'Amortization Schedule'!$D$7*12,0)</f>
        <v>0</v>
      </c>
      <c r="AA39" s="70">
        <f>IF('Mortgage Calculation'!$K$25&gt;'Cash Flow'!AA$6,'Amortization Schedule'!$D$7*12,0)</f>
        <v>0</v>
      </c>
      <c r="AB39" s="70">
        <f>IF('Mortgage Calculation'!$K$25&gt;'Cash Flow'!AB$6,'Amortization Schedule'!$D$7*12,0)</f>
        <v>0</v>
      </c>
      <c r="AC39" s="70">
        <f>IF('Mortgage Calculation'!$K$25&gt;'Cash Flow'!AC$6,'Amortization Schedule'!$D$7*12,0)</f>
        <v>0</v>
      </c>
      <c r="AD39" s="70">
        <f>IF('Mortgage Calculation'!$K$25&gt;'Cash Flow'!AD$6,'Amortization Schedule'!$D$7*12,0)</f>
        <v>0</v>
      </c>
      <c r="AE39" s="70">
        <f>IF('Mortgage Calculation'!$K$25&gt;'Cash Flow'!AE$6,'Amortization Schedule'!$D$7*12,0)</f>
        <v>0</v>
      </c>
      <c r="AF39" s="70">
        <f>IF('Mortgage Calculation'!$K$25&gt;'Cash Flow'!AF$6,'Amortization Schedule'!$D$7*12,0)</f>
        <v>0</v>
      </c>
      <c r="AG39" s="70">
        <f>IF('Mortgage Calculation'!$K$25&gt;'Cash Flow'!AG$6,'Amortization Schedule'!$D$7*12,0)</f>
        <v>0</v>
      </c>
      <c r="AH39" s="70">
        <f>IF('Mortgage Calculation'!$K$25&gt;'Cash Flow'!AH$6,'Amortization Schedule'!$D$7*12,0)</f>
        <v>0</v>
      </c>
      <c r="AI39" s="70">
        <f>IF('Mortgage Calculation'!$K$25&gt;'Cash Flow'!AI$6,'Amortization Schedule'!$D$7*12,0)</f>
        <v>0</v>
      </c>
      <c r="AJ39" s="70">
        <f>IF('Mortgage Calculation'!$K$25&gt;'Cash Flow'!AJ$6,'Amortization Schedule'!$D$7*12,0)</f>
        <v>0</v>
      </c>
      <c r="AK39" s="70">
        <f>IF('Mortgage Calculation'!$K$25&gt;'Cash Flow'!AK$6,'Amortization Schedule'!$D$7*12,0)</f>
        <v>0</v>
      </c>
      <c r="AL39" s="70">
        <f>IF('Mortgage Calculation'!$K$25&gt;'Cash Flow'!AL$6,'Amortization Schedule'!$D$7*12,0)</f>
        <v>0</v>
      </c>
      <c r="AM39" s="70">
        <f>IF('Mortgage Calculation'!$K$25&gt;'Cash Flow'!AM$6,'Amortization Schedule'!$D$7*12,0)</f>
        <v>0</v>
      </c>
      <c r="AN39" s="70">
        <f>IF('Mortgage Calculation'!$K$25&gt;'Cash Flow'!AN$6,'Amortization Schedule'!$D$7*12,0)</f>
        <v>0</v>
      </c>
      <c r="AO39" s="405"/>
    </row>
    <row r="40" spans="1:41">
      <c r="A40" s="156"/>
      <c r="B40" s="727" t="s">
        <v>127</v>
      </c>
      <c r="C40" s="727"/>
      <c r="D40" s="727"/>
      <c r="E40" s="727"/>
      <c r="F40" s="727"/>
      <c r="G40" s="187"/>
      <c r="H40" s="11"/>
      <c r="I40" s="11"/>
      <c r="J40" s="11"/>
      <c r="K40" s="70">
        <f>IF('Mortgage Calculation'!$K$38&gt;='Cash Flow'!K$6,'Amortization Schedule'!$M$7*12,0)</f>
        <v>0</v>
      </c>
      <c r="L40" s="70">
        <f>IF('Mortgage Calculation'!$K$38&gt;='Cash Flow'!L$6,'Amortization Schedule'!$M$7*12,0)</f>
        <v>0</v>
      </c>
      <c r="M40" s="70">
        <f>IF('Mortgage Calculation'!$K$38&gt;='Cash Flow'!M$6,'Amortization Schedule'!$M$7*12,0)</f>
        <v>0</v>
      </c>
      <c r="N40" s="70">
        <f>IF('Mortgage Calculation'!$K$38&gt;='Cash Flow'!N$6,'Amortization Schedule'!$M$7*12,0)</f>
        <v>0</v>
      </c>
      <c r="O40" s="70">
        <f>IF('Mortgage Calculation'!$K$38&gt;='Cash Flow'!O$6,'Amortization Schedule'!$M$7*12,0)</f>
        <v>0</v>
      </c>
      <c r="P40" s="70">
        <f>IF('Mortgage Calculation'!$K$38&gt;='Cash Flow'!P$6,'Amortization Schedule'!$M$7*12,0)</f>
        <v>0</v>
      </c>
      <c r="Q40" s="70">
        <f>IF('Mortgage Calculation'!$K$38&gt;='Cash Flow'!Q$6,'Amortization Schedule'!$M$7*12,0)</f>
        <v>0</v>
      </c>
      <c r="R40" s="70">
        <f>IF('Mortgage Calculation'!$K$38&gt;='Cash Flow'!R$6,'Amortization Schedule'!$M$7*12,0)</f>
        <v>0</v>
      </c>
      <c r="S40" s="70">
        <f>IF('Mortgage Calculation'!$K$38&gt;='Cash Flow'!S$6,'Amortization Schedule'!$M$7*12,0)</f>
        <v>0</v>
      </c>
      <c r="T40" s="70">
        <f>IF('Mortgage Calculation'!$K$38&gt;='Cash Flow'!T$6,'Amortization Schedule'!$M$7*12,0)</f>
        <v>0</v>
      </c>
      <c r="U40" s="70">
        <f>IF('Mortgage Calculation'!$K$38&gt;='Cash Flow'!U$6,'Amortization Schedule'!$M$7*12,0)</f>
        <v>0</v>
      </c>
      <c r="V40" s="70">
        <f>IF('Mortgage Calculation'!$K$38&gt;='Cash Flow'!V$6,'Amortization Schedule'!$M$7*12,0)</f>
        <v>0</v>
      </c>
      <c r="W40" s="70">
        <f>IF('Mortgage Calculation'!$K$38&gt;='Cash Flow'!W$6,'Amortization Schedule'!$M$7*12,0)</f>
        <v>0</v>
      </c>
      <c r="X40" s="70">
        <f>IF('Mortgage Calculation'!$K$38&gt;='Cash Flow'!X$6,'Amortization Schedule'!$M$7*12,0)</f>
        <v>0</v>
      </c>
      <c r="Y40" s="70">
        <f>IF('Mortgage Calculation'!$K$38&gt;='Cash Flow'!Y$6,'Amortization Schedule'!$M$7*12,0)</f>
        <v>0</v>
      </c>
      <c r="Z40" s="164">
        <f>IF('Mortgage Calculation'!$K$38&gt;='Cash Flow'!Z$6,'Amortization Schedule'!$M$7*12,0)</f>
        <v>0</v>
      </c>
      <c r="AA40" s="70">
        <f>IF('Mortgage Calculation'!$K$38&gt;='Cash Flow'!AA$6,'Amortization Schedule'!$M$7*12,0)</f>
        <v>0</v>
      </c>
      <c r="AB40" s="70">
        <f>IF('Mortgage Calculation'!$K$38&gt;='Cash Flow'!AB$6,'Amortization Schedule'!$M$7*12,0)</f>
        <v>0</v>
      </c>
      <c r="AC40" s="70">
        <f>IF('Mortgage Calculation'!$K$38&gt;='Cash Flow'!AC$6,'Amortization Schedule'!$M$7*12,0)</f>
        <v>0</v>
      </c>
      <c r="AD40" s="70">
        <f>IF('Mortgage Calculation'!$K$38&gt;='Cash Flow'!AD$6,'Amortization Schedule'!$M$7*12,0)</f>
        <v>0</v>
      </c>
      <c r="AE40" s="70">
        <f>IF('Mortgage Calculation'!$K$38&gt;='Cash Flow'!AE$6,'Amortization Schedule'!$M$7*12,0)</f>
        <v>0</v>
      </c>
      <c r="AF40" s="70">
        <f>IF('Mortgage Calculation'!$K$38&gt;='Cash Flow'!AF$6,'Amortization Schedule'!$M$7*12,0)</f>
        <v>0</v>
      </c>
      <c r="AG40" s="70">
        <f>IF('Mortgage Calculation'!$K$38&gt;='Cash Flow'!AG$6,'Amortization Schedule'!$M$7*12,0)</f>
        <v>0</v>
      </c>
      <c r="AH40" s="70">
        <f>IF('Mortgage Calculation'!$K$38&gt;='Cash Flow'!AH$6,'Amortization Schedule'!$M$7*12,0)</f>
        <v>0</v>
      </c>
      <c r="AI40" s="70">
        <f>IF('Mortgage Calculation'!$K$38&gt;='Cash Flow'!AI$6,'Amortization Schedule'!$M$7*12,0)</f>
        <v>0</v>
      </c>
      <c r="AJ40" s="70">
        <f>IF('Mortgage Calculation'!$K$38&gt;='Cash Flow'!AJ$6,'Amortization Schedule'!$M$7*12,0)</f>
        <v>0</v>
      </c>
      <c r="AK40" s="70">
        <f>IF('Mortgage Calculation'!$K$38&gt;='Cash Flow'!AK$6,'Amortization Schedule'!$M$7*12,0)</f>
        <v>0</v>
      </c>
      <c r="AL40" s="70">
        <f>IF('Mortgage Calculation'!$K$38&gt;='Cash Flow'!AL$6,'Amortization Schedule'!$M$7*12,0)</f>
        <v>0</v>
      </c>
      <c r="AM40" s="70">
        <f>IF('Mortgage Calculation'!$K$38&gt;='Cash Flow'!AM$6,'Amortization Schedule'!$M$7*12,0)</f>
        <v>0</v>
      </c>
      <c r="AN40" s="70">
        <f>IF('Mortgage Calculation'!$K$38&gt;='Cash Flow'!AN$6,'Amortization Schedule'!$M$7*12,0)</f>
        <v>0</v>
      </c>
    </row>
    <row r="41" spans="1:41">
      <c r="A41" s="156"/>
      <c r="B41" s="727" t="s">
        <v>128</v>
      </c>
      <c r="C41" s="727"/>
      <c r="D41" s="727"/>
      <c r="E41" s="727"/>
      <c r="F41" s="727"/>
      <c r="G41" s="187"/>
      <c r="H41" s="11"/>
      <c r="I41" s="11"/>
      <c r="J41" s="11"/>
      <c r="K41" s="70">
        <f>'Amortization Schedule'!S10</f>
        <v>0</v>
      </c>
      <c r="L41" s="70">
        <f>'Amortization Schedule'!S22</f>
        <v>0</v>
      </c>
      <c r="M41" s="70">
        <f>'Amortization Schedule'!S34</f>
        <v>0</v>
      </c>
      <c r="N41" s="70">
        <f>'Amortization Schedule'!S46</f>
        <v>0</v>
      </c>
      <c r="O41" s="70">
        <f>'Amortization Schedule'!S58</f>
        <v>0</v>
      </c>
      <c r="P41" s="70">
        <f>'Amortization Schedule'!S70</f>
        <v>0</v>
      </c>
      <c r="Q41" s="70">
        <f>'Amortization Schedule'!S82</f>
        <v>0</v>
      </c>
      <c r="R41" s="70">
        <f>'Amortization Schedule'!S94</f>
        <v>0</v>
      </c>
      <c r="S41" s="70">
        <f>'Amortization Schedule'!S106</f>
        <v>0</v>
      </c>
      <c r="T41" s="70">
        <f>'Amortization Schedule'!S118</f>
        <v>0</v>
      </c>
      <c r="U41" s="70">
        <f>'Amortization Schedule'!S130</f>
        <v>0</v>
      </c>
      <c r="V41" s="70">
        <f>'Amortization Schedule'!S142</f>
        <v>0</v>
      </c>
      <c r="W41" s="70">
        <f>'Amortization Schedule'!S154</f>
        <v>0</v>
      </c>
      <c r="X41" s="70">
        <f>'Amortization Schedule'!S166</f>
        <v>0</v>
      </c>
      <c r="Y41" s="70">
        <f>'Amortization Schedule'!S178</f>
        <v>0</v>
      </c>
      <c r="Z41" s="164">
        <f>'Amortization Schedule'!S190</f>
        <v>0</v>
      </c>
      <c r="AA41" s="70">
        <f>'Amortization Schedule'!S202</f>
        <v>0</v>
      </c>
      <c r="AB41" s="70">
        <f>'Amortization Schedule'!S214</f>
        <v>0</v>
      </c>
      <c r="AC41" s="70">
        <f>'Amortization Schedule'!S226</f>
        <v>0</v>
      </c>
      <c r="AD41" s="70">
        <f>'Amortization Schedule'!S238</f>
        <v>0</v>
      </c>
      <c r="AE41" s="70">
        <f>'Amortization Schedule'!S250</f>
        <v>0</v>
      </c>
      <c r="AF41" s="70">
        <f>'Amortization Schedule'!S262</f>
        <v>0</v>
      </c>
      <c r="AG41" s="70">
        <f>'Amortization Schedule'!S274</f>
        <v>0</v>
      </c>
      <c r="AH41" s="70">
        <f>'Amortization Schedule'!S286</f>
        <v>0</v>
      </c>
      <c r="AI41" s="70">
        <f>'Amortization Schedule'!S298</f>
        <v>0</v>
      </c>
      <c r="AJ41" s="70">
        <f>'Amortization Schedule'!S310</f>
        <v>0</v>
      </c>
      <c r="AK41" s="70">
        <f>'Amortization Schedule'!S322</f>
        <v>0</v>
      </c>
      <c r="AL41" s="70">
        <f>'Amortization Schedule'!S334</f>
        <v>0</v>
      </c>
      <c r="AM41" s="70">
        <f>'Amortization Schedule'!S346</f>
        <v>0</v>
      </c>
      <c r="AN41" s="70">
        <f>'Amortization Schedule'!S358</f>
        <v>0</v>
      </c>
    </row>
    <row r="42" spans="1:41" hidden="1">
      <c r="A42" s="156"/>
      <c r="B42" s="729"/>
      <c r="C42" s="730"/>
      <c r="D42" s="730"/>
      <c r="E42" s="730"/>
      <c r="F42" s="730"/>
      <c r="G42" s="187"/>
      <c r="H42" s="404"/>
      <c r="I42" s="404"/>
      <c r="J42" s="404"/>
      <c r="K42" s="70"/>
      <c r="L42" s="70"/>
      <c r="M42" s="70"/>
      <c r="N42" s="70"/>
      <c r="O42" s="70"/>
      <c r="P42" s="70"/>
      <c r="Q42" s="70"/>
      <c r="R42" s="70"/>
      <c r="S42" s="70"/>
      <c r="T42" s="70"/>
      <c r="U42" s="70"/>
      <c r="V42" s="70"/>
      <c r="W42" s="70"/>
      <c r="X42" s="70"/>
      <c r="Y42" s="70"/>
      <c r="Z42" s="164"/>
      <c r="AA42" s="70"/>
      <c r="AB42" s="70"/>
      <c r="AC42" s="70"/>
      <c r="AD42" s="70"/>
      <c r="AE42" s="70"/>
      <c r="AF42" s="70"/>
      <c r="AG42" s="70"/>
      <c r="AH42" s="70"/>
      <c r="AI42" s="70"/>
      <c r="AJ42" s="70"/>
      <c r="AK42" s="70"/>
      <c r="AL42" s="70"/>
      <c r="AM42" s="70"/>
      <c r="AN42" s="70"/>
    </row>
    <row r="43" spans="1:41" hidden="1">
      <c r="A43" s="156"/>
      <c r="B43" s="729"/>
      <c r="C43" s="730"/>
      <c r="D43" s="730"/>
      <c r="E43" s="730"/>
      <c r="F43" s="730"/>
      <c r="G43" s="187"/>
      <c r="H43" s="404"/>
      <c r="I43" s="404"/>
      <c r="J43" s="404"/>
      <c r="K43" s="70"/>
      <c r="L43" s="70"/>
      <c r="M43" s="70"/>
      <c r="N43" s="70"/>
      <c r="O43" s="70"/>
      <c r="P43" s="70"/>
      <c r="Q43" s="70"/>
      <c r="R43" s="70"/>
      <c r="S43" s="70"/>
      <c r="T43" s="70"/>
      <c r="U43" s="70"/>
      <c r="V43" s="70"/>
      <c r="W43" s="70"/>
      <c r="X43" s="70"/>
      <c r="Y43" s="70"/>
      <c r="Z43" s="164"/>
      <c r="AA43" s="70"/>
      <c r="AB43" s="70"/>
      <c r="AC43" s="70"/>
      <c r="AD43" s="70"/>
      <c r="AE43" s="70"/>
      <c r="AF43" s="70"/>
      <c r="AG43" s="70"/>
      <c r="AH43" s="70"/>
      <c r="AI43" s="70"/>
      <c r="AJ43" s="70"/>
      <c r="AK43" s="70"/>
      <c r="AL43" s="70"/>
      <c r="AM43" s="70"/>
      <c r="AN43" s="70"/>
    </row>
    <row r="44" spans="1:41" hidden="1">
      <c r="A44" s="156"/>
      <c r="B44" s="729"/>
      <c r="C44" s="730"/>
      <c r="D44" s="730"/>
      <c r="E44" s="730"/>
      <c r="F44" s="730"/>
      <c r="G44" s="187"/>
      <c r="H44" s="404"/>
      <c r="I44" s="404"/>
      <c r="J44" s="404"/>
      <c r="K44" s="70"/>
      <c r="L44" s="70"/>
      <c r="M44" s="70"/>
      <c r="N44" s="70"/>
      <c r="O44" s="70"/>
      <c r="P44" s="70"/>
      <c r="Q44" s="70"/>
      <c r="R44" s="70"/>
      <c r="S44" s="70"/>
      <c r="T44" s="70"/>
      <c r="U44" s="70"/>
      <c r="V44" s="70"/>
      <c r="W44" s="70"/>
      <c r="X44" s="70"/>
      <c r="Y44" s="70"/>
      <c r="Z44" s="164"/>
      <c r="AA44" s="70"/>
      <c r="AB44" s="70"/>
      <c r="AC44" s="70"/>
      <c r="AD44" s="70"/>
      <c r="AE44" s="70"/>
      <c r="AF44" s="70"/>
      <c r="AG44" s="70"/>
      <c r="AH44" s="70"/>
      <c r="AI44" s="70"/>
      <c r="AJ44" s="70"/>
      <c r="AK44" s="70"/>
      <c r="AL44" s="70"/>
      <c r="AM44" s="70"/>
      <c r="AN44" s="70"/>
    </row>
    <row r="45" spans="1:41" hidden="1">
      <c r="A45" s="156"/>
      <c r="B45" s="729"/>
      <c r="C45" s="730"/>
      <c r="D45" s="730"/>
      <c r="E45" s="730"/>
      <c r="F45" s="730"/>
      <c r="G45" s="187"/>
      <c r="H45" s="404"/>
      <c r="I45" s="404"/>
      <c r="J45" s="404"/>
      <c r="K45" s="70"/>
      <c r="L45" s="70"/>
      <c r="M45" s="70"/>
      <c r="N45" s="70"/>
      <c r="O45" s="70"/>
      <c r="P45" s="70"/>
      <c r="Q45" s="70"/>
      <c r="R45" s="70"/>
      <c r="S45" s="70"/>
      <c r="T45" s="70"/>
      <c r="U45" s="70"/>
      <c r="V45" s="70"/>
      <c r="W45" s="70"/>
      <c r="X45" s="70"/>
      <c r="Y45" s="70"/>
      <c r="Z45" s="164"/>
      <c r="AA45" s="70"/>
      <c r="AB45" s="70"/>
      <c r="AC45" s="70"/>
      <c r="AD45" s="70"/>
      <c r="AE45" s="70"/>
      <c r="AF45" s="70"/>
      <c r="AG45" s="70"/>
      <c r="AH45" s="70"/>
      <c r="AI45" s="70"/>
      <c r="AJ45" s="70"/>
      <c r="AK45" s="70"/>
      <c r="AL45" s="70"/>
      <c r="AM45" s="70"/>
      <c r="AN45" s="70"/>
    </row>
    <row r="46" spans="1:41" hidden="1">
      <c r="A46" s="156"/>
      <c r="B46" s="729"/>
      <c r="C46" s="730"/>
      <c r="D46" s="730"/>
      <c r="E46" s="730"/>
      <c r="F46" s="730"/>
      <c r="G46" s="187"/>
      <c r="H46" s="404"/>
      <c r="I46" s="404"/>
      <c r="J46" s="404"/>
      <c r="K46" s="70"/>
      <c r="L46" s="70"/>
      <c r="M46" s="70"/>
      <c r="N46" s="70"/>
      <c r="O46" s="70"/>
      <c r="P46" s="70"/>
      <c r="Q46" s="70"/>
      <c r="R46" s="70"/>
      <c r="S46" s="70"/>
      <c r="T46" s="70"/>
      <c r="U46" s="70"/>
      <c r="V46" s="70"/>
      <c r="W46" s="70"/>
      <c r="X46" s="70"/>
      <c r="Y46" s="70"/>
      <c r="Z46" s="164"/>
      <c r="AA46" s="70"/>
      <c r="AB46" s="70"/>
      <c r="AC46" s="70"/>
      <c r="AD46" s="70"/>
      <c r="AE46" s="70"/>
      <c r="AF46" s="70"/>
      <c r="AG46" s="70"/>
      <c r="AH46" s="70"/>
      <c r="AI46" s="70"/>
      <c r="AJ46" s="70"/>
      <c r="AK46" s="70"/>
      <c r="AL46" s="70"/>
      <c r="AM46" s="70"/>
      <c r="AN46" s="70"/>
    </row>
    <row r="47" spans="1:41" hidden="1">
      <c r="A47" s="156"/>
      <c r="B47" s="729"/>
      <c r="C47" s="730"/>
      <c r="D47" s="730"/>
      <c r="E47" s="730"/>
      <c r="F47" s="730"/>
      <c r="G47" s="187"/>
      <c r="H47" s="404"/>
      <c r="I47" s="404"/>
      <c r="J47" s="404"/>
      <c r="K47" s="70"/>
      <c r="L47" s="70"/>
      <c r="M47" s="70"/>
      <c r="N47" s="70"/>
      <c r="O47" s="70"/>
      <c r="P47" s="70"/>
      <c r="Q47" s="70"/>
      <c r="R47" s="70"/>
      <c r="S47" s="70"/>
      <c r="T47" s="70"/>
      <c r="U47" s="70"/>
      <c r="V47" s="70"/>
      <c r="W47" s="70"/>
      <c r="X47" s="70"/>
      <c r="Y47" s="70"/>
      <c r="Z47" s="164"/>
      <c r="AA47" s="70"/>
      <c r="AB47" s="70"/>
      <c r="AC47" s="70"/>
      <c r="AD47" s="70"/>
      <c r="AE47" s="70"/>
      <c r="AF47" s="70"/>
      <c r="AG47" s="70"/>
      <c r="AH47" s="70"/>
      <c r="AI47" s="70"/>
      <c r="AJ47" s="70"/>
      <c r="AK47" s="70"/>
      <c r="AL47" s="70"/>
      <c r="AM47" s="70"/>
      <c r="AN47" s="70"/>
    </row>
    <row r="48" spans="1:41">
      <c r="A48" s="156"/>
      <c r="B48" s="162" t="s">
        <v>0</v>
      </c>
      <c r="C48" s="736"/>
      <c r="D48" s="736"/>
      <c r="E48" s="736"/>
      <c r="F48" s="736"/>
      <c r="G48" s="188"/>
      <c r="H48" s="11"/>
      <c r="I48" s="11"/>
      <c r="J48" s="11"/>
      <c r="K48" s="12"/>
      <c r="L48" s="13"/>
      <c r="M48" s="12"/>
      <c r="N48" s="12"/>
      <c r="O48" s="12"/>
      <c r="P48" s="12"/>
      <c r="Q48" s="12"/>
      <c r="R48" s="12"/>
      <c r="S48" s="12"/>
      <c r="T48" s="12"/>
      <c r="U48" s="12"/>
      <c r="V48" s="12"/>
      <c r="W48" s="12"/>
      <c r="X48" s="12"/>
      <c r="Y48" s="12"/>
      <c r="Z48" s="406"/>
      <c r="AA48" s="400"/>
      <c r="AB48" s="400"/>
      <c r="AC48" s="400"/>
      <c r="AD48" s="400"/>
      <c r="AE48" s="400"/>
      <c r="AF48" s="400"/>
      <c r="AG48" s="400"/>
      <c r="AH48" s="400"/>
      <c r="AI48" s="400"/>
      <c r="AJ48" s="400"/>
      <c r="AK48" s="400"/>
      <c r="AL48" s="400"/>
      <c r="AM48" s="400"/>
      <c r="AN48" s="400"/>
    </row>
    <row r="49" spans="1:42">
      <c r="A49" s="156"/>
      <c r="B49" s="165" t="s">
        <v>0</v>
      </c>
      <c r="C49" s="736"/>
      <c r="D49" s="736"/>
      <c r="E49" s="736"/>
      <c r="F49" s="736"/>
      <c r="G49" s="449"/>
      <c r="H49" s="11"/>
      <c r="I49" s="11"/>
      <c r="J49" s="11"/>
      <c r="K49" s="12"/>
      <c r="L49" s="12"/>
      <c r="M49" s="12"/>
      <c r="N49" s="12"/>
      <c r="O49" s="12"/>
      <c r="P49" s="12"/>
      <c r="Q49" s="12"/>
      <c r="R49" s="12"/>
      <c r="S49" s="12"/>
      <c r="T49" s="12"/>
      <c r="U49" s="12"/>
      <c r="V49" s="12"/>
      <c r="W49" s="12"/>
      <c r="X49" s="12"/>
      <c r="Y49" s="12"/>
      <c r="Z49" s="406"/>
      <c r="AA49" s="400"/>
      <c r="AB49" s="400"/>
      <c r="AC49" s="400"/>
      <c r="AD49" s="400"/>
      <c r="AE49" s="400"/>
      <c r="AF49" s="400"/>
      <c r="AG49" s="400"/>
      <c r="AH49" s="400"/>
      <c r="AI49" s="400"/>
      <c r="AJ49" s="400"/>
      <c r="AK49" s="400"/>
      <c r="AL49" s="400"/>
      <c r="AM49" s="400"/>
      <c r="AN49" s="400"/>
    </row>
    <row r="50" spans="1:42">
      <c r="A50" s="156"/>
      <c r="B50" s="731" t="s">
        <v>129</v>
      </c>
      <c r="C50" s="732"/>
      <c r="D50" s="732"/>
      <c r="E50" s="732"/>
      <c r="F50" s="147"/>
      <c r="G50" s="147"/>
      <c r="H50" s="62">
        <f>SUM(H39:H49)</f>
        <v>0</v>
      </c>
      <c r="I50" s="62">
        <f t="shared" ref="I50:J50" si="106">SUM(I39:I49)</f>
        <v>0</v>
      </c>
      <c r="J50" s="62">
        <f t="shared" si="106"/>
        <v>0</v>
      </c>
      <c r="K50" s="62">
        <f>SUM(K39:K49)</f>
        <v>0</v>
      </c>
      <c r="L50" s="62">
        <f>SUM(L39:L49)</f>
        <v>0</v>
      </c>
      <c r="M50" s="62">
        <f>SUM(M39:M49)</f>
        <v>0</v>
      </c>
      <c r="N50" s="62">
        <f t="shared" ref="N50:AN50" si="107">SUM(N39:N49)</f>
        <v>0</v>
      </c>
      <c r="O50" s="62">
        <f t="shared" si="107"/>
        <v>0</v>
      </c>
      <c r="P50" s="62">
        <f t="shared" si="107"/>
        <v>0</v>
      </c>
      <c r="Q50" s="62">
        <f t="shared" si="107"/>
        <v>0</v>
      </c>
      <c r="R50" s="62">
        <f t="shared" si="107"/>
        <v>0</v>
      </c>
      <c r="S50" s="62">
        <f t="shared" si="107"/>
        <v>0</v>
      </c>
      <c r="T50" s="62">
        <f t="shared" si="107"/>
        <v>0</v>
      </c>
      <c r="U50" s="62">
        <f t="shared" si="107"/>
        <v>0</v>
      </c>
      <c r="V50" s="62">
        <f t="shared" si="107"/>
        <v>0</v>
      </c>
      <c r="W50" s="62">
        <f t="shared" si="107"/>
        <v>0</v>
      </c>
      <c r="X50" s="62">
        <f t="shared" si="107"/>
        <v>0</v>
      </c>
      <c r="Y50" s="62">
        <f t="shared" si="107"/>
        <v>0</v>
      </c>
      <c r="Z50" s="169">
        <f t="shared" si="107"/>
        <v>0</v>
      </c>
      <c r="AA50" s="62">
        <f t="shared" si="107"/>
        <v>0</v>
      </c>
      <c r="AB50" s="62">
        <f t="shared" si="107"/>
        <v>0</v>
      </c>
      <c r="AC50" s="62">
        <f t="shared" si="107"/>
        <v>0</v>
      </c>
      <c r="AD50" s="62">
        <f t="shared" si="107"/>
        <v>0</v>
      </c>
      <c r="AE50" s="62">
        <f t="shared" si="107"/>
        <v>0</v>
      </c>
      <c r="AF50" s="62">
        <f t="shared" si="107"/>
        <v>0</v>
      </c>
      <c r="AG50" s="62">
        <f t="shared" si="107"/>
        <v>0</v>
      </c>
      <c r="AH50" s="62">
        <f t="shared" si="107"/>
        <v>0</v>
      </c>
      <c r="AI50" s="62">
        <f t="shared" si="107"/>
        <v>0</v>
      </c>
      <c r="AJ50" s="62">
        <f t="shared" si="107"/>
        <v>0</v>
      </c>
      <c r="AK50" s="62">
        <f t="shared" si="107"/>
        <v>0</v>
      </c>
      <c r="AL50" s="62">
        <f t="shared" si="107"/>
        <v>0</v>
      </c>
      <c r="AM50" s="62">
        <f t="shared" si="107"/>
        <v>0</v>
      </c>
      <c r="AN50" s="62">
        <f t="shared" si="107"/>
        <v>0</v>
      </c>
    </row>
    <row r="51" spans="1:42">
      <c r="A51" s="156"/>
      <c r="B51" s="733" t="s">
        <v>130</v>
      </c>
      <c r="C51" s="733"/>
      <c r="D51" s="733"/>
      <c r="E51" s="733"/>
      <c r="F51" s="189"/>
      <c r="G51" s="189"/>
      <c r="H51" s="190">
        <f>IFERROR(H37/H50,0)</f>
        <v>0</v>
      </c>
      <c r="I51" s="190">
        <f t="shared" ref="I51:Y51" si="108">IFERROR(I37/I50,0)</f>
        <v>0</v>
      </c>
      <c r="J51" s="190">
        <f t="shared" si="108"/>
        <v>0</v>
      </c>
      <c r="K51" s="190">
        <f t="shared" si="108"/>
        <v>0</v>
      </c>
      <c r="L51" s="190">
        <f t="shared" si="108"/>
        <v>0</v>
      </c>
      <c r="M51" s="190">
        <f t="shared" si="108"/>
        <v>0</v>
      </c>
      <c r="N51" s="190">
        <f t="shared" si="108"/>
        <v>0</v>
      </c>
      <c r="O51" s="190">
        <f t="shared" si="108"/>
        <v>0</v>
      </c>
      <c r="P51" s="190">
        <f t="shared" si="108"/>
        <v>0</v>
      </c>
      <c r="Q51" s="190">
        <f t="shared" si="108"/>
        <v>0</v>
      </c>
      <c r="R51" s="190">
        <f t="shared" si="108"/>
        <v>0</v>
      </c>
      <c r="S51" s="190">
        <f t="shared" si="108"/>
        <v>0</v>
      </c>
      <c r="T51" s="190">
        <f t="shared" si="108"/>
        <v>0</v>
      </c>
      <c r="U51" s="190">
        <f t="shared" si="108"/>
        <v>0</v>
      </c>
      <c r="V51" s="190">
        <f t="shared" si="108"/>
        <v>0</v>
      </c>
      <c r="W51" s="190">
        <f t="shared" si="108"/>
        <v>0</v>
      </c>
      <c r="X51" s="190">
        <f t="shared" si="108"/>
        <v>0</v>
      </c>
      <c r="Y51" s="190">
        <f t="shared" si="108"/>
        <v>0</v>
      </c>
      <c r="Z51" s="191" t="e">
        <f t="shared" ref="Z51:AN51" si="109">Z37/Z50</f>
        <v>#DIV/0!</v>
      </c>
      <c r="AA51" s="190" t="e">
        <f t="shared" si="109"/>
        <v>#DIV/0!</v>
      </c>
      <c r="AB51" s="190" t="e">
        <f t="shared" si="109"/>
        <v>#DIV/0!</v>
      </c>
      <c r="AC51" s="190" t="e">
        <f t="shared" si="109"/>
        <v>#DIV/0!</v>
      </c>
      <c r="AD51" s="190" t="e">
        <f t="shared" si="109"/>
        <v>#DIV/0!</v>
      </c>
      <c r="AE51" s="190" t="e">
        <f t="shared" si="109"/>
        <v>#DIV/0!</v>
      </c>
      <c r="AF51" s="190" t="e">
        <f t="shared" si="109"/>
        <v>#DIV/0!</v>
      </c>
      <c r="AG51" s="190" t="e">
        <f t="shared" si="109"/>
        <v>#DIV/0!</v>
      </c>
      <c r="AH51" s="190" t="e">
        <f t="shared" si="109"/>
        <v>#DIV/0!</v>
      </c>
      <c r="AI51" s="190" t="e">
        <f t="shared" si="109"/>
        <v>#DIV/0!</v>
      </c>
      <c r="AJ51" s="190" t="e">
        <f t="shared" si="109"/>
        <v>#DIV/0!</v>
      </c>
      <c r="AK51" s="190" t="e">
        <f t="shared" si="109"/>
        <v>#DIV/0!</v>
      </c>
      <c r="AL51" s="190" t="e">
        <f t="shared" si="109"/>
        <v>#DIV/0!</v>
      </c>
      <c r="AM51" s="190" t="e">
        <f t="shared" si="109"/>
        <v>#DIV/0!</v>
      </c>
      <c r="AN51" s="190" t="e">
        <f t="shared" si="109"/>
        <v>#DIV/0!</v>
      </c>
    </row>
    <row r="52" spans="1:42" ht="15.75">
      <c r="A52" s="310"/>
      <c r="B52" s="413" t="s">
        <v>106</v>
      </c>
      <c r="C52" s="192"/>
      <c r="D52" s="192"/>
      <c r="E52" s="192"/>
      <c r="F52" s="193"/>
      <c r="G52" s="193"/>
      <c r="H52" s="194"/>
      <c r="I52" s="194"/>
      <c r="J52" s="194"/>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spans="1:42">
      <c r="A53" s="156"/>
      <c r="B53" s="734" t="s">
        <v>134</v>
      </c>
      <c r="C53" s="735"/>
      <c r="D53" s="735"/>
      <c r="E53" s="735"/>
      <c r="F53" s="305"/>
      <c r="G53" s="306"/>
      <c r="H53" s="455"/>
      <c r="I53" s="456"/>
      <c r="J53" s="457"/>
      <c r="K53" s="197">
        <f>K37-K50</f>
        <v>0</v>
      </c>
      <c r="L53" s="196">
        <f>L37-L50</f>
        <v>0</v>
      </c>
      <c r="M53" s="196">
        <f>M37-M50</f>
        <v>0</v>
      </c>
      <c r="N53" s="196">
        <f>N37-N50</f>
        <v>0</v>
      </c>
      <c r="O53" s="196">
        <f t="shared" ref="O53:AN53" si="110">O37-O50</f>
        <v>0</v>
      </c>
      <c r="P53" s="196">
        <f t="shared" si="110"/>
        <v>0</v>
      </c>
      <c r="Q53" s="196">
        <f t="shared" si="110"/>
        <v>0</v>
      </c>
      <c r="R53" s="196">
        <f t="shared" si="110"/>
        <v>0</v>
      </c>
      <c r="S53" s="196">
        <f t="shared" si="110"/>
        <v>0</v>
      </c>
      <c r="T53" s="196">
        <f t="shared" si="110"/>
        <v>0</v>
      </c>
      <c r="U53" s="196">
        <f t="shared" si="110"/>
        <v>0</v>
      </c>
      <c r="V53" s="196">
        <f t="shared" si="110"/>
        <v>0</v>
      </c>
      <c r="W53" s="196">
        <f t="shared" si="110"/>
        <v>0</v>
      </c>
      <c r="X53" s="196">
        <f t="shared" si="110"/>
        <v>0</v>
      </c>
      <c r="Y53" s="196">
        <f t="shared" si="110"/>
        <v>0</v>
      </c>
      <c r="Z53" s="197">
        <f t="shared" si="110"/>
        <v>0</v>
      </c>
      <c r="AA53" s="196">
        <f t="shared" si="110"/>
        <v>0</v>
      </c>
      <c r="AB53" s="196">
        <f t="shared" si="110"/>
        <v>0</v>
      </c>
      <c r="AC53" s="196">
        <f t="shared" si="110"/>
        <v>0</v>
      </c>
      <c r="AD53" s="196">
        <f t="shared" si="110"/>
        <v>0</v>
      </c>
      <c r="AE53" s="196">
        <f t="shared" si="110"/>
        <v>0</v>
      </c>
      <c r="AF53" s="196">
        <f t="shared" si="110"/>
        <v>0</v>
      </c>
      <c r="AG53" s="196">
        <f t="shared" si="110"/>
        <v>0</v>
      </c>
      <c r="AH53" s="196">
        <f t="shared" si="110"/>
        <v>0</v>
      </c>
      <c r="AI53" s="196">
        <f t="shared" si="110"/>
        <v>0</v>
      </c>
      <c r="AJ53" s="196">
        <f t="shared" si="110"/>
        <v>0</v>
      </c>
      <c r="AK53" s="196">
        <f t="shared" si="110"/>
        <v>0</v>
      </c>
      <c r="AL53" s="196">
        <f t="shared" si="110"/>
        <v>0</v>
      </c>
      <c r="AM53" s="196">
        <f t="shared" si="110"/>
        <v>0</v>
      </c>
      <c r="AN53" s="196">
        <f t="shared" si="110"/>
        <v>0</v>
      </c>
    </row>
    <row r="54" spans="1:42">
      <c r="A54" s="156"/>
      <c r="B54" s="728" t="s">
        <v>158</v>
      </c>
      <c r="C54" s="728"/>
      <c r="D54" s="728"/>
      <c r="E54" s="728"/>
      <c r="F54" s="407"/>
      <c r="G54" s="407"/>
      <c r="H54" s="458">
        <v>0</v>
      </c>
      <c r="I54" s="453">
        <v>0</v>
      </c>
      <c r="J54" s="459">
        <v>0</v>
      </c>
      <c r="K54" s="199">
        <f>IF(K53&lt;0,-K53,0)</f>
        <v>0</v>
      </c>
      <c r="L54" s="198">
        <f t="shared" ref="L54:AN54" si="111">IF(L53&lt;0,-L53,0)</f>
        <v>0</v>
      </c>
      <c r="M54" s="198">
        <f t="shared" si="111"/>
        <v>0</v>
      </c>
      <c r="N54" s="198">
        <f>IF(N53&lt;0,-N53,0)</f>
        <v>0</v>
      </c>
      <c r="O54" s="198">
        <f t="shared" si="111"/>
        <v>0</v>
      </c>
      <c r="P54" s="198">
        <f t="shared" si="111"/>
        <v>0</v>
      </c>
      <c r="Q54" s="198">
        <f t="shared" si="111"/>
        <v>0</v>
      </c>
      <c r="R54" s="198">
        <f t="shared" si="111"/>
        <v>0</v>
      </c>
      <c r="S54" s="198">
        <f t="shared" si="111"/>
        <v>0</v>
      </c>
      <c r="T54" s="198">
        <f t="shared" si="111"/>
        <v>0</v>
      </c>
      <c r="U54" s="198">
        <f t="shared" si="111"/>
        <v>0</v>
      </c>
      <c r="V54" s="198">
        <f t="shared" si="111"/>
        <v>0</v>
      </c>
      <c r="W54" s="198">
        <f t="shared" si="111"/>
        <v>0</v>
      </c>
      <c r="X54" s="198">
        <f t="shared" si="111"/>
        <v>0</v>
      </c>
      <c r="Y54" s="198">
        <f t="shared" si="111"/>
        <v>0</v>
      </c>
      <c r="Z54" s="199">
        <f t="shared" si="111"/>
        <v>0</v>
      </c>
      <c r="AA54" s="198">
        <f t="shared" si="111"/>
        <v>0</v>
      </c>
      <c r="AB54" s="198">
        <f t="shared" si="111"/>
        <v>0</v>
      </c>
      <c r="AC54" s="198">
        <f t="shared" si="111"/>
        <v>0</v>
      </c>
      <c r="AD54" s="198">
        <f t="shared" si="111"/>
        <v>0</v>
      </c>
      <c r="AE54" s="198">
        <f t="shared" si="111"/>
        <v>0</v>
      </c>
      <c r="AF54" s="198">
        <f t="shared" si="111"/>
        <v>0</v>
      </c>
      <c r="AG54" s="198">
        <f t="shared" si="111"/>
        <v>0</v>
      </c>
      <c r="AH54" s="198">
        <f t="shared" si="111"/>
        <v>0</v>
      </c>
      <c r="AI54" s="198">
        <f t="shared" si="111"/>
        <v>0</v>
      </c>
      <c r="AJ54" s="198">
        <f t="shared" si="111"/>
        <v>0</v>
      </c>
      <c r="AK54" s="198">
        <f t="shared" si="111"/>
        <v>0</v>
      </c>
      <c r="AL54" s="198">
        <f t="shared" si="111"/>
        <v>0</v>
      </c>
      <c r="AM54" s="198">
        <f t="shared" si="111"/>
        <v>0</v>
      </c>
      <c r="AN54" s="198">
        <f t="shared" si="111"/>
        <v>0</v>
      </c>
    </row>
    <row r="55" spans="1:42">
      <c r="A55" s="156"/>
      <c r="B55" s="734" t="s">
        <v>131</v>
      </c>
      <c r="C55" s="735"/>
      <c r="D55" s="735"/>
      <c r="E55" s="735"/>
      <c r="F55" s="162"/>
      <c r="G55" s="162"/>
      <c r="H55" s="460">
        <v>0</v>
      </c>
      <c r="I55" s="454">
        <v>0</v>
      </c>
      <c r="J55" s="461">
        <v>0</v>
      </c>
      <c r="K55" s="200">
        <f>K53+K54</f>
        <v>0</v>
      </c>
      <c r="L55" s="200">
        <f>L53+L54</f>
        <v>0</v>
      </c>
      <c r="M55" s="200">
        <f>M53+M54</f>
        <v>0</v>
      </c>
      <c r="N55" s="200">
        <f>N53+N54</f>
        <v>0</v>
      </c>
      <c r="O55" s="200">
        <f t="shared" ref="O55:AN55" si="112">O53+O54</f>
        <v>0</v>
      </c>
      <c r="P55" s="200">
        <f t="shared" si="112"/>
        <v>0</v>
      </c>
      <c r="Q55" s="200">
        <f t="shared" si="112"/>
        <v>0</v>
      </c>
      <c r="R55" s="200">
        <f t="shared" si="112"/>
        <v>0</v>
      </c>
      <c r="S55" s="200">
        <f t="shared" si="112"/>
        <v>0</v>
      </c>
      <c r="T55" s="200">
        <f t="shared" si="112"/>
        <v>0</v>
      </c>
      <c r="U55" s="200">
        <f t="shared" si="112"/>
        <v>0</v>
      </c>
      <c r="V55" s="200">
        <f t="shared" si="112"/>
        <v>0</v>
      </c>
      <c r="W55" s="200">
        <f t="shared" si="112"/>
        <v>0</v>
      </c>
      <c r="X55" s="200">
        <f t="shared" si="112"/>
        <v>0</v>
      </c>
      <c r="Y55" s="200">
        <f t="shared" si="112"/>
        <v>0</v>
      </c>
      <c r="Z55" s="201">
        <f t="shared" si="112"/>
        <v>0</v>
      </c>
      <c r="AA55" s="200">
        <f t="shared" si="112"/>
        <v>0</v>
      </c>
      <c r="AB55" s="200">
        <f t="shared" si="112"/>
        <v>0</v>
      </c>
      <c r="AC55" s="200">
        <f t="shared" si="112"/>
        <v>0</v>
      </c>
      <c r="AD55" s="200">
        <f t="shared" si="112"/>
        <v>0</v>
      </c>
      <c r="AE55" s="200">
        <f t="shared" si="112"/>
        <v>0</v>
      </c>
      <c r="AF55" s="200">
        <f t="shared" si="112"/>
        <v>0</v>
      </c>
      <c r="AG55" s="200">
        <f t="shared" si="112"/>
        <v>0</v>
      </c>
      <c r="AH55" s="200">
        <f t="shared" si="112"/>
        <v>0</v>
      </c>
      <c r="AI55" s="200">
        <f t="shared" si="112"/>
        <v>0</v>
      </c>
      <c r="AJ55" s="200">
        <f t="shared" si="112"/>
        <v>0</v>
      </c>
      <c r="AK55" s="200">
        <f t="shared" si="112"/>
        <v>0</v>
      </c>
      <c r="AL55" s="200">
        <f t="shared" si="112"/>
        <v>0</v>
      </c>
      <c r="AM55" s="200">
        <f t="shared" si="112"/>
        <v>0</v>
      </c>
      <c r="AN55" s="200">
        <f t="shared" si="112"/>
        <v>0</v>
      </c>
    </row>
    <row r="56" spans="1:42">
      <c r="A56" s="156"/>
      <c r="B56" s="734" t="s">
        <v>132</v>
      </c>
      <c r="C56" s="735"/>
      <c r="D56" s="735"/>
      <c r="E56" s="735"/>
      <c r="F56" s="162"/>
      <c r="G56" s="162"/>
      <c r="H56" s="462">
        <v>0</v>
      </c>
      <c r="I56" s="463">
        <v>0</v>
      </c>
      <c r="J56" s="464">
        <v>0</v>
      </c>
      <c r="K56" s="452">
        <f>IFERROR((K37+K54)/K50,0)</f>
        <v>0</v>
      </c>
      <c r="L56" s="452">
        <f>IFERROR((L37+L54)/L50,0)</f>
        <v>0</v>
      </c>
      <c r="M56" s="452">
        <f t="shared" ref="M56:Y56" si="113">IFERROR((M37+M54)/M50,0)</f>
        <v>0</v>
      </c>
      <c r="N56" s="452">
        <f t="shared" si="113"/>
        <v>0</v>
      </c>
      <c r="O56" s="452">
        <f t="shared" si="113"/>
        <v>0</v>
      </c>
      <c r="P56" s="452">
        <f t="shared" si="113"/>
        <v>0</v>
      </c>
      <c r="Q56" s="452">
        <f t="shared" si="113"/>
        <v>0</v>
      </c>
      <c r="R56" s="452">
        <f t="shared" si="113"/>
        <v>0</v>
      </c>
      <c r="S56" s="452">
        <f t="shared" si="113"/>
        <v>0</v>
      </c>
      <c r="T56" s="452">
        <f t="shared" si="113"/>
        <v>0</v>
      </c>
      <c r="U56" s="452">
        <f t="shared" si="113"/>
        <v>0</v>
      </c>
      <c r="V56" s="452">
        <f t="shared" si="113"/>
        <v>0</v>
      </c>
      <c r="W56" s="452">
        <f t="shared" si="113"/>
        <v>0</v>
      </c>
      <c r="X56" s="452">
        <f t="shared" si="113"/>
        <v>0</v>
      </c>
      <c r="Y56" s="452">
        <f t="shared" si="113"/>
        <v>0</v>
      </c>
      <c r="Z56" s="309" t="e">
        <f t="shared" ref="Z56:AN56" si="114">(Z37+Z54)/Z50</f>
        <v>#DIV/0!</v>
      </c>
      <c r="AA56" s="308" t="e">
        <f t="shared" si="114"/>
        <v>#DIV/0!</v>
      </c>
      <c r="AB56" s="308" t="e">
        <f t="shared" si="114"/>
        <v>#DIV/0!</v>
      </c>
      <c r="AC56" s="308" t="e">
        <f t="shared" si="114"/>
        <v>#DIV/0!</v>
      </c>
      <c r="AD56" s="308" t="e">
        <f t="shared" si="114"/>
        <v>#DIV/0!</v>
      </c>
      <c r="AE56" s="308" t="e">
        <f t="shared" si="114"/>
        <v>#DIV/0!</v>
      </c>
      <c r="AF56" s="308" t="e">
        <f t="shared" si="114"/>
        <v>#DIV/0!</v>
      </c>
      <c r="AG56" s="308" t="e">
        <f t="shared" si="114"/>
        <v>#DIV/0!</v>
      </c>
      <c r="AH56" s="308" t="e">
        <f t="shared" si="114"/>
        <v>#DIV/0!</v>
      </c>
      <c r="AI56" s="308" t="e">
        <f t="shared" si="114"/>
        <v>#DIV/0!</v>
      </c>
      <c r="AJ56" s="308" t="e">
        <f t="shared" si="114"/>
        <v>#DIV/0!</v>
      </c>
      <c r="AK56" s="308" t="e">
        <f t="shared" si="114"/>
        <v>#DIV/0!</v>
      </c>
      <c r="AL56" s="308" t="e">
        <f t="shared" si="114"/>
        <v>#DIV/0!</v>
      </c>
      <c r="AM56" s="308" t="e">
        <f t="shared" si="114"/>
        <v>#DIV/0!</v>
      </c>
      <c r="AN56" s="308" t="e">
        <f t="shared" si="114"/>
        <v>#DIV/0!</v>
      </c>
    </row>
    <row r="57" spans="1:42" ht="15.75" customHeight="1">
      <c r="A57" s="310"/>
      <c r="B57" s="312" t="s">
        <v>408</v>
      </c>
      <c r="C57" s="102"/>
      <c r="D57" s="102"/>
      <c r="E57" s="102"/>
      <c r="F57" s="102"/>
      <c r="G57" s="311"/>
      <c r="H57" s="465"/>
      <c r="I57" s="465"/>
      <c r="J57" s="465"/>
      <c r="K57" s="313">
        <f>K55</f>
        <v>0</v>
      </c>
      <c r="L57" s="313">
        <f t="shared" ref="L57:Y57" si="115">L55</f>
        <v>0</v>
      </c>
      <c r="M57" s="313">
        <f t="shared" si="115"/>
        <v>0</v>
      </c>
      <c r="N57" s="313">
        <f t="shared" si="115"/>
        <v>0</v>
      </c>
      <c r="O57" s="313">
        <f t="shared" si="115"/>
        <v>0</v>
      </c>
      <c r="P57" s="313">
        <f t="shared" si="115"/>
        <v>0</v>
      </c>
      <c r="Q57" s="313">
        <f t="shared" si="115"/>
        <v>0</v>
      </c>
      <c r="R57" s="313">
        <f t="shared" si="115"/>
        <v>0</v>
      </c>
      <c r="S57" s="313">
        <f t="shared" si="115"/>
        <v>0</v>
      </c>
      <c r="T57" s="313">
        <f t="shared" si="115"/>
        <v>0</v>
      </c>
      <c r="U57" s="313">
        <f t="shared" si="115"/>
        <v>0</v>
      </c>
      <c r="V57" s="313">
        <f t="shared" si="115"/>
        <v>0</v>
      </c>
      <c r="W57" s="313">
        <f t="shared" si="115"/>
        <v>0</v>
      </c>
      <c r="X57" s="313">
        <f t="shared" si="115"/>
        <v>0</v>
      </c>
      <c r="Y57" s="313">
        <f t="shared" si="115"/>
        <v>0</v>
      </c>
      <c r="Z57" s="422" t="e">
        <f>Z55-#REF!</f>
        <v>#REF!</v>
      </c>
      <c r="AA57" s="417" t="e">
        <f>AA55-#REF!</f>
        <v>#REF!</v>
      </c>
      <c r="AB57" s="417" t="e">
        <f>AB55-#REF!</f>
        <v>#REF!</v>
      </c>
      <c r="AC57" s="417" t="e">
        <f>AC55-#REF!</f>
        <v>#REF!</v>
      </c>
      <c r="AD57" s="417" t="e">
        <f>AD55-#REF!</f>
        <v>#REF!</v>
      </c>
      <c r="AE57" s="417" t="e">
        <f>AE55-#REF!</f>
        <v>#REF!</v>
      </c>
      <c r="AF57" s="417" t="e">
        <f>AF55-#REF!</f>
        <v>#REF!</v>
      </c>
      <c r="AG57" s="417" t="e">
        <f>AG55-#REF!</f>
        <v>#REF!</v>
      </c>
      <c r="AH57" s="417" t="e">
        <f>AH55-#REF!</f>
        <v>#REF!</v>
      </c>
      <c r="AI57" s="417" t="e">
        <f>AI55-#REF!</f>
        <v>#REF!</v>
      </c>
      <c r="AJ57" s="417" t="e">
        <f>AJ55-#REF!</f>
        <v>#REF!</v>
      </c>
      <c r="AK57" s="417" t="e">
        <f>AK55-#REF!</f>
        <v>#REF!</v>
      </c>
      <c r="AL57" s="417" t="e">
        <f>AL55-#REF!</f>
        <v>#REF!</v>
      </c>
      <c r="AM57" s="417" t="e">
        <f>AM55-#REF!</f>
        <v>#REF!</v>
      </c>
      <c r="AN57" s="417" t="e">
        <f>AN55-#REF!</f>
        <v>#REF!</v>
      </c>
    </row>
    <row r="58" spans="1:42" s="291" customFormat="1" ht="15.75" hidden="1">
      <c r="A58" s="496"/>
      <c r="B58" s="429" t="s">
        <v>401</v>
      </c>
      <c r="C58" s="430"/>
      <c r="D58" s="430"/>
      <c r="E58" s="430"/>
      <c r="F58" s="431"/>
      <c r="G58" s="431"/>
      <c r="H58" s="432"/>
      <c r="I58" s="432"/>
      <c r="J58" s="432"/>
      <c r="K58" s="433"/>
      <c r="L58" s="433"/>
      <c r="M58" s="433"/>
      <c r="N58" s="433"/>
      <c r="O58" s="433"/>
      <c r="P58" s="433"/>
      <c r="Q58" s="433"/>
      <c r="R58" s="433"/>
      <c r="S58" s="433"/>
      <c r="T58" s="433"/>
      <c r="U58" s="433"/>
      <c r="V58" s="433"/>
      <c r="W58" s="433"/>
      <c r="X58" s="433"/>
      <c r="Y58" s="433"/>
      <c r="Z58" s="421"/>
      <c r="AA58" s="421"/>
      <c r="AB58" s="421"/>
      <c r="AC58" s="421"/>
      <c r="AD58" s="421"/>
      <c r="AE58" s="421"/>
      <c r="AF58" s="421"/>
      <c r="AG58" s="421"/>
      <c r="AH58" s="421"/>
      <c r="AI58" s="421"/>
      <c r="AJ58" s="421"/>
      <c r="AK58" s="421"/>
      <c r="AL58" s="421"/>
      <c r="AM58" s="421"/>
      <c r="AN58" s="421"/>
    </row>
    <row r="59" spans="1:42" s="156" customFormat="1" hidden="1">
      <c r="A59" s="496"/>
      <c r="B59" s="728" t="s">
        <v>404</v>
      </c>
      <c r="C59" s="728"/>
      <c r="D59" s="728"/>
      <c r="E59" s="728"/>
      <c r="F59" s="407"/>
      <c r="G59" s="407"/>
      <c r="H59" s="466">
        <v>0</v>
      </c>
      <c r="I59" s="467">
        <v>0</v>
      </c>
      <c r="J59" s="468">
        <v>0</v>
      </c>
      <c r="K59" s="199">
        <f>K57</f>
        <v>0</v>
      </c>
      <c r="L59" s="198">
        <f>L57</f>
        <v>0</v>
      </c>
      <c r="M59" s="198">
        <f>M57</f>
        <v>0</v>
      </c>
      <c r="N59" s="198">
        <f>N57</f>
        <v>0</v>
      </c>
      <c r="O59" s="198">
        <f t="shared" ref="O59:AN59" si="116">O57</f>
        <v>0</v>
      </c>
      <c r="P59" s="198">
        <f t="shared" si="116"/>
        <v>0</v>
      </c>
      <c r="Q59" s="198">
        <f t="shared" si="116"/>
        <v>0</v>
      </c>
      <c r="R59" s="198">
        <f t="shared" si="116"/>
        <v>0</v>
      </c>
      <c r="S59" s="198">
        <f t="shared" si="116"/>
        <v>0</v>
      </c>
      <c r="T59" s="198">
        <f t="shared" si="116"/>
        <v>0</v>
      </c>
      <c r="U59" s="198">
        <f t="shared" si="116"/>
        <v>0</v>
      </c>
      <c r="V59" s="198">
        <f t="shared" si="116"/>
        <v>0</v>
      </c>
      <c r="W59" s="198">
        <f t="shared" si="116"/>
        <v>0</v>
      </c>
      <c r="X59" s="198">
        <f t="shared" si="116"/>
        <v>0</v>
      </c>
      <c r="Y59" s="198">
        <f t="shared" si="116"/>
        <v>0</v>
      </c>
      <c r="Z59" s="419" t="e">
        <f t="shared" si="116"/>
        <v>#REF!</v>
      </c>
      <c r="AA59" s="419" t="e">
        <f t="shared" si="116"/>
        <v>#REF!</v>
      </c>
      <c r="AB59" s="419" t="e">
        <f t="shared" si="116"/>
        <v>#REF!</v>
      </c>
      <c r="AC59" s="419" t="e">
        <f t="shared" si="116"/>
        <v>#REF!</v>
      </c>
      <c r="AD59" s="419" t="e">
        <f t="shared" si="116"/>
        <v>#REF!</v>
      </c>
      <c r="AE59" s="419" t="e">
        <f t="shared" si="116"/>
        <v>#REF!</v>
      </c>
      <c r="AF59" s="419" t="e">
        <f t="shared" si="116"/>
        <v>#REF!</v>
      </c>
      <c r="AG59" s="419" t="e">
        <f t="shared" si="116"/>
        <v>#REF!</v>
      </c>
      <c r="AH59" s="419" t="e">
        <f t="shared" si="116"/>
        <v>#REF!</v>
      </c>
      <c r="AI59" s="419" t="e">
        <f t="shared" si="116"/>
        <v>#REF!</v>
      </c>
      <c r="AJ59" s="419" t="e">
        <f t="shared" si="116"/>
        <v>#REF!</v>
      </c>
      <c r="AK59" s="419" t="e">
        <f t="shared" si="116"/>
        <v>#REF!</v>
      </c>
      <c r="AL59" s="419" t="e">
        <f t="shared" si="116"/>
        <v>#REF!</v>
      </c>
      <c r="AM59" s="419" t="e">
        <f t="shared" si="116"/>
        <v>#REF!</v>
      </c>
      <c r="AN59" s="419" t="e">
        <f t="shared" si="116"/>
        <v>#REF!</v>
      </c>
      <c r="AO59" s="291"/>
    </row>
    <row r="60" spans="1:42" s="156" customFormat="1" hidden="1">
      <c r="A60" s="496"/>
      <c r="B60" s="748" t="s">
        <v>405</v>
      </c>
      <c r="C60" s="749"/>
      <c r="D60" s="749"/>
      <c r="E60" s="749"/>
      <c r="F60" s="749"/>
      <c r="G60" s="450"/>
      <c r="H60" s="469"/>
      <c r="I60" s="470"/>
      <c r="J60" s="471"/>
      <c r="K60" s="199">
        <f>K34-K50</f>
        <v>0</v>
      </c>
      <c r="L60" s="198">
        <f t="shared" ref="L60:Y60" si="117">L34-L50</f>
        <v>0</v>
      </c>
      <c r="M60" s="198">
        <f t="shared" si="117"/>
        <v>0</v>
      </c>
      <c r="N60" s="198">
        <f t="shared" si="117"/>
        <v>0</v>
      </c>
      <c r="O60" s="198">
        <f t="shared" si="117"/>
        <v>0</v>
      </c>
      <c r="P60" s="198">
        <f t="shared" si="117"/>
        <v>0</v>
      </c>
      <c r="Q60" s="198">
        <f t="shared" si="117"/>
        <v>0</v>
      </c>
      <c r="R60" s="198">
        <f t="shared" si="117"/>
        <v>0</v>
      </c>
      <c r="S60" s="198">
        <f t="shared" si="117"/>
        <v>0</v>
      </c>
      <c r="T60" s="198">
        <f t="shared" si="117"/>
        <v>0</v>
      </c>
      <c r="U60" s="198">
        <f t="shared" si="117"/>
        <v>0</v>
      </c>
      <c r="V60" s="198">
        <f t="shared" si="117"/>
        <v>0</v>
      </c>
      <c r="W60" s="198">
        <f t="shared" si="117"/>
        <v>0</v>
      </c>
      <c r="X60" s="198">
        <f t="shared" si="117"/>
        <v>0</v>
      </c>
      <c r="Y60" s="198">
        <f t="shared" si="117"/>
        <v>0</v>
      </c>
      <c r="Z60" s="419" t="e">
        <f>Z34-Z50-#REF!</f>
        <v>#REF!</v>
      </c>
      <c r="AA60" s="419" t="e">
        <f>AA34-AA50-#REF!</f>
        <v>#REF!</v>
      </c>
      <c r="AB60" s="419" t="e">
        <f>AB34-AB50-#REF!</f>
        <v>#REF!</v>
      </c>
      <c r="AC60" s="419" t="e">
        <f>AC34-AC50-#REF!</f>
        <v>#REF!</v>
      </c>
      <c r="AD60" s="419" t="e">
        <f>AD34-AD50-#REF!</f>
        <v>#REF!</v>
      </c>
      <c r="AE60" s="419" t="e">
        <f>AE34-AE50-#REF!</f>
        <v>#REF!</v>
      </c>
      <c r="AF60" s="419" t="e">
        <f>AF34-AF50-#REF!</f>
        <v>#REF!</v>
      </c>
      <c r="AG60" s="419" t="e">
        <f>AG34-AG50-#REF!</f>
        <v>#REF!</v>
      </c>
      <c r="AH60" s="419" t="e">
        <f>AH34-AH50-#REF!</f>
        <v>#REF!</v>
      </c>
      <c r="AI60" s="419" t="e">
        <f>AI34-AI50-#REF!</f>
        <v>#REF!</v>
      </c>
      <c r="AJ60" s="419" t="e">
        <f>AJ34-AJ50-#REF!</f>
        <v>#REF!</v>
      </c>
      <c r="AK60" s="419" t="e">
        <f>AK34-AK50-#REF!</f>
        <v>#REF!</v>
      </c>
      <c r="AL60" s="419" t="e">
        <f>AL34-AL50-#REF!</f>
        <v>#REF!</v>
      </c>
      <c r="AM60" s="419" t="e">
        <f>AM34-AM50-#REF!</f>
        <v>#REF!</v>
      </c>
      <c r="AN60" s="419" t="e">
        <f>AN34-AN50-#REF!</f>
        <v>#REF!</v>
      </c>
      <c r="AO60" s="291"/>
      <c r="AP60" s="291"/>
    </row>
    <row r="61" spans="1:42" s="156" customFormat="1">
      <c r="A61" s="291"/>
      <c r="B61" s="307"/>
      <c r="C61" s="307"/>
      <c r="D61" s="307"/>
      <c r="E61" s="307"/>
      <c r="F61" s="408"/>
      <c r="G61" s="408"/>
      <c r="H61" s="418"/>
      <c r="I61" s="418"/>
      <c r="J61" s="418"/>
      <c r="K61" s="419"/>
      <c r="L61" s="419"/>
      <c r="M61" s="419"/>
      <c r="N61" s="419"/>
      <c r="O61" s="419"/>
      <c r="P61" s="419"/>
      <c r="Q61" s="419"/>
      <c r="R61" s="419"/>
      <c r="S61" s="419"/>
      <c r="T61" s="419"/>
      <c r="U61" s="419"/>
      <c r="V61" s="419"/>
      <c r="W61" s="419"/>
      <c r="X61" s="419"/>
      <c r="Y61" s="419"/>
      <c r="Z61" s="419"/>
      <c r="AA61" s="419"/>
      <c r="AB61" s="419"/>
      <c r="AC61" s="419"/>
      <c r="AD61" s="419"/>
      <c r="AE61" s="419"/>
      <c r="AF61" s="419"/>
      <c r="AG61" s="419"/>
      <c r="AH61" s="419"/>
      <c r="AI61" s="419"/>
      <c r="AJ61" s="419"/>
      <c r="AK61" s="419"/>
      <c r="AL61" s="419"/>
      <c r="AM61" s="419"/>
      <c r="AN61" s="419"/>
      <c r="AO61" s="291"/>
    </row>
    <row r="62" spans="1:42" s="156" customFormat="1" hidden="1">
      <c r="A62" s="291"/>
      <c r="B62" s="751" t="s">
        <v>402</v>
      </c>
      <c r="C62" s="751"/>
      <c r="D62" s="751"/>
      <c r="E62" s="751"/>
      <c r="F62" s="407"/>
      <c r="G62" s="512">
        <f>Sources!G17</f>
        <v>0</v>
      </c>
      <c r="H62" s="466">
        <v>0</v>
      </c>
      <c r="I62" s="467">
        <v>0</v>
      </c>
      <c r="J62" s="468">
        <v>0</v>
      </c>
      <c r="K62" s="473">
        <f>IFERROR(K59/$G$62,0)</f>
        <v>0</v>
      </c>
      <c r="L62" s="473">
        <f t="shared" ref="L62:Y62" si="118">IFERROR(L59/$G$62,0)</f>
        <v>0</v>
      </c>
      <c r="M62" s="473">
        <f t="shared" si="118"/>
        <v>0</v>
      </c>
      <c r="N62" s="473">
        <f t="shared" si="118"/>
        <v>0</v>
      </c>
      <c r="O62" s="473">
        <f t="shared" si="118"/>
        <v>0</v>
      </c>
      <c r="P62" s="473">
        <f t="shared" si="118"/>
        <v>0</v>
      </c>
      <c r="Q62" s="473">
        <f t="shared" si="118"/>
        <v>0</v>
      </c>
      <c r="R62" s="473">
        <f t="shared" si="118"/>
        <v>0</v>
      </c>
      <c r="S62" s="473">
        <f t="shared" si="118"/>
        <v>0</v>
      </c>
      <c r="T62" s="473">
        <f t="shared" si="118"/>
        <v>0</v>
      </c>
      <c r="U62" s="473">
        <f t="shared" si="118"/>
        <v>0</v>
      </c>
      <c r="V62" s="473">
        <f t="shared" si="118"/>
        <v>0</v>
      </c>
      <c r="W62" s="473">
        <f t="shared" si="118"/>
        <v>0</v>
      </c>
      <c r="X62" s="473">
        <f t="shared" si="118"/>
        <v>0</v>
      </c>
      <c r="Y62" s="514">
        <f t="shared" si="118"/>
        <v>0</v>
      </c>
      <c r="Z62" s="420" t="e">
        <f t="shared" ref="Z62:AM62" si="119">Z59/714388</f>
        <v>#REF!</v>
      </c>
      <c r="AA62" s="420" t="e">
        <f t="shared" si="119"/>
        <v>#REF!</v>
      </c>
      <c r="AB62" s="420" t="e">
        <f t="shared" si="119"/>
        <v>#REF!</v>
      </c>
      <c r="AC62" s="420" t="e">
        <f t="shared" si="119"/>
        <v>#REF!</v>
      </c>
      <c r="AD62" s="420" t="e">
        <f t="shared" si="119"/>
        <v>#REF!</v>
      </c>
      <c r="AE62" s="420" t="e">
        <f t="shared" si="119"/>
        <v>#REF!</v>
      </c>
      <c r="AF62" s="420" t="e">
        <f t="shared" si="119"/>
        <v>#REF!</v>
      </c>
      <c r="AG62" s="420" t="e">
        <f t="shared" si="119"/>
        <v>#REF!</v>
      </c>
      <c r="AH62" s="420" t="e">
        <f t="shared" si="119"/>
        <v>#REF!</v>
      </c>
      <c r="AI62" s="420" t="e">
        <f t="shared" si="119"/>
        <v>#REF!</v>
      </c>
      <c r="AJ62" s="420" t="e">
        <f t="shared" si="119"/>
        <v>#REF!</v>
      </c>
      <c r="AK62" s="420" t="e">
        <f t="shared" si="119"/>
        <v>#REF!</v>
      </c>
      <c r="AL62" s="420" t="e">
        <f t="shared" si="119"/>
        <v>#REF!</v>
      </c>
      <c r="AM62" s="420" t="e">
        <f t="shared" si="119"/>
        <v>#REF!</v>
      </c>
      <c r="AN62" s="419" t="e">
        <f>IF(AN56&lt;0,-AN56,0)</f>
        <v>#DIV/0!</v>
      </c>
      <c r="AO62" s="291"/>
    </row>
    <row r="63" spans="1:42" s="156" customFormat="1" hidden="1">
      <c r="A63" s="291"/>
      <c r="B63" s="748" t="s">
        <v>403</v>
      </c>
      <c r="C63" s="752"/>
      <c r="D63" s="752"/>
      <c r="E63" s="752"/>
      <c r="F63" s="450"/>
      <c r="G63" s="472" t="s">
        <v>430</v>
      </c>
      <c r="H63" s="503"/>
      <c r="I63" s="453"/>
      <c r="J63" s="453"/>
      <c r="K63" s="473">
        <f>IF(G62&gt;0,IFERROR(K59/G62,0),0)</f>
        <v>0</v>
      </c>
      <c r="L63" s="434">
        <f>IF($G$62&gt;0,IFERROR(AVERAGE(K59:L59)/$G$62,0),0)</f>
        <v>0</v>
      </c>
      <c r="M63" s="505">
        <f t="shared" ref="M63:Y63" si="120">IF($G$62&gt;0,IFERROR(AVERAGE(L59:M59)/$G$62,0),0)</f>
        <v>0</v>
      </c>
      <c r="N63" s="505">
        <f t="shared" si="120"/>
        <v>0</v>
      </c>
      <c r="O63" s="505">
        <f t="shared" si="120"/>
        <v>0</v>
      </c>
      <c r="P63" s="505">
        <f t="shared" si="120"/>
        <v>0</v>
      </c>
      <c r="Q63" s="505">
        <f t="shared" si="120"/>
        <v>0</v>
      </c>
      <c r="R63" s="505">
        <f t="shared" si="120"/>
        <v>0</v>
      </c>
      <c r="S63" s="505">
        <f t="shared" si="120"/>
        <v>0</v>
      </c>
      <c r="T63" s="505">
        <f t="shared" si="120"/>
        <v>0</v>
      </c>
      <c r="U63" s="505">
        <f t="shared" si="120"/>
        <v>0</v>
      </c>
      <c r="V63" s="505">
        <f t="shared" si="120"/>
        <v>0</v>
      </c>
      <c r="W63" s="505">
        <f t="shared" si="120"/>
        <v>0</v>
      </c>
      <c r="X63" s="513">
        <f t="shared" si="120"/>
        <v>0</v>
      </c>
      <c r="Y63" s="505">
        <f t="shared" si="120"/>
        <v>0</v>
      </c>
      <c r="Z63" s="419"/>
      <c r="AA63" s="419"/>
      <c r="AB63" s="419"/>
      <c r="AC63" s="419"/>
      <c r="AD63" s="419"/>
      <c r="AE63" s="419"/>
      <c r="AF63" s="419"/>
      <c r="AG63" s="419"/>
      <c r="AH63" s="419"/>
      <c r="AI63" s="419"/>
      <c r="AJ63" s="419"/>
      <c r="AK63" s="419"/>
      <c r="AL63" s="419"/>
      <c r="AM63" s="419"/>
      <c r="AN63" s="419"/>
      <c r="AO63" s="291"/>
    </row>
    <row r="64" spans="1:42" s="156" customFormat="1">
      <c r="A64" s="291"/>
      <c r="B64" s="307" t="s">
        <v>431</v>
      </c>
      <c r="C64" s="307"/>
      <c r="D64" s="307"/>
      <c r="E64" s="307"/>
      <c r="F64" s="408"/>
      <c r="G64" s="408"/>
      <c r="H64" s="502"/>
      <c r="I64" s="470"/>
      <c r="J64" s="504"/>
      <c r="K64" s="473">
        <f>IFERROR(K37/DevCosts_TDC,0)</f>
        <v>0</v>
      </c>
      <c r="L64" s="501"/>
      <c r="M64" s="501"/>
      <c r="N64" s="501"/>
      <c r="O64" s="501"/>
      <c r="P64" s="501"/>
      <c r="Q64" s="501"/>
      <c r="R64" s="501"/>
      <c r="S64" s="501"/>
      <c r="T64" s="501"/>
      <c r="U64" s="501"/>
      <c r="V64" s="501"/>
      <c r="W64" s="501"/>
      <c r="X64" s="501"/>
      <c r="Y64" s="434" t="str">
        <f>IF(DevCosts_TDC&gt;0,Y37/DevCosts_TDC,"")</f>
        <v/>
      </c>
      <c r="Z64" s="419"/>
      <c r="AA64" s="419"/>
      <c r="AB64" s="419"/>
      <c r="AC64" s="419"/>
      <c r="AD64" s="419"/>
      <c r="AE64" s="419"/>
      <c r="AF64" s="419"/>
      <c r="AG64" s="419"/>
      <c r="AH64" s="419"/>
      <c r="AI64" s="419"/>
      <c r="AJ64" s="419"/>
      <c r="AK64" s="419"/>
      <c r="AL64" s="419"/>
      <c r="AM64" s="419"/>
      <c r="AN64" s="419"/>
      <c r="AO64" s="291"/>
    </row>
    <row r="65" spans="1:41" s="156" customFormat="1" hidden="1">
      <c r="A65" s="291"/>
      <c r="B65" s="411" t="s">
        <v>407</v>
      </c>
      <c r="C65" s="411"/>
      <c r="D65" s="411"/>
      <c r="E65" s="411"/>
      <c r="F65" s="435"/>
      <c r="G65" s="407"/>
      <c r="H65" s="466">
        <v>0</v>
      </c>
      <c r="I65" s="467">
        <v>0</v>
      </c>
      <c r="J65" s="468">
        <v>0</v>
      </c>
      <c r="K65" s="434">
        <f>IFERROR(K60/$G$62,0)</f>
        <v>0</v>
      </c>
      <c r="L65" s="434">
        <f t="shared" ref="L65:Y65" si="121">IFERROR(L60/$G$62,0)</f>
        <v>0</v>
      </c>
      <c r="M65" s="434">
        <f t="shared" si="121"/>
        <v>0</v>
      </c>
      <c r="N65" s="434">
        <f t="shared" si="121"/>
        <v>0</v>
      </c>
      <c r="O65" s="434">
        <f t="shared" si="121"/>
        <v>0</v>
      </c>
      <c r="P65" s="434">
        <f t="shared" si="121"/>
        <v>0</v>
      </c>
      <c r="Q65" s="434">
        <f t="shared" si="121"/>
        <v>0</v>
      </c>
      <c r="R65" s="434">
        <f t="shared" si="121"/>
        <v>0</v>
      </c>
      <c r="S65" s="434">
        <f t="shared" si="121"/>
        <v>0</v>
      </c>
      <c r="T65" s="434">
        <f t="shared" si="121"/>
        <v>0</v>
      </c>
      <c r="U65" s="434">
        <f t="shared" si="121"/>
        <v>0</v>
      </c>
      <c r="V65" s="434">
        <f t="shared" si="121"/>
        <v>0</v>
      </c>
      <c r="W65" s="434">
        <f t="shared" si="121"/>
        <v>0</v>
      </c>
      <c r="X65" s="434">
        <f t="shared" si="121"/>
        <v>0</v>
      </c>
      <c r="Y65" s="434">
        <f t="shared" si="121"/>
        <v>0</v>
      </c>
      <c r="Z65" s="419">
        <f t="shared" ref="Z65:AN65" si="122">IF(Z58&lt;0,-Z58,0)</f>
        <v>0</v>
      </c>
      <c r="AA65" s="419">
        <f t="shared" si="122"/>
        <v>0</v>
      </c>
      <c r="AB65" s="419">
        <f t="shared" si="122"/>
        <v>0</v>
      </c>
      <c r="AC65" s="419">
        <f t="shared" si="122"/>
        <v>0</v>
      </c>
      <c r="AD65" s="419">
        <f t="shared" si="122"/>
        <v>0</v>
      </c>
      <c r="AE65" s="419">
        <f t="shared" si="122"/>
        <v>0</v>
      </c>
      <c r="AF65" s="419">
        <f t="shared" si="122"/>
        <v>0</v>
      </c>
      <c r="AG65" s="419">
        <f t="shared" si="122"/>
        <v>0</v>
      </c>
      <c r="AH65" s="419">
        <f t="shared" si="122"/>
        <v>0</v>
      </c>
      <c r="AI65" s="419">
        <f t="shared" si="122"/>
        <v>0</v>
      </c>
      <c r="AJ65" s="419">
        <f t="shared" si="122"/>
        <v>0</v>
      </c>
      <c r="AK65" s="419">
        <f t="shared" si="122"/>
        <v>0</v>
      </c>
      <c r="AL65" s="419">
        <f t="shared" si="122"/>
        <v>0</v>
      </c>
      <c r="AM65" s="419">
        <f t="shared" si="122"/>
        <v>0</v>
      </c>
      <c r="AN65" s="419">
        <f t="shared" si="122"/>
        <v>0</v>
      </c>
      <c r="AO65" s="291"/>
    </row>
    <row r="66" spans="1:41" s="156" customFormat="1" hidden="1">
      <c r="A66" s="291"/>
      <c r="B66" s="748" t="s">
        <v>406</v>
      </c>
      <c r="C66" s="749"/>
      <c r="D66" s="749"/>
      <c r="E66" s="749"/>
      <c r="F66" s="749"/>
      <c r="G66" s="750"/>
      <c r="H66" s="469"/>
      <c r="I66" s="470"/>
      <c r="J66" s="471"/>
      <c r="K66" s="434">
        <f>IFERROR(K60/G62,0)</f>
        <v>0</v>
      </c>
      <c r="L66" s="434">
        <f>IFERROR(AVERAGE(K60:L60)/G62,0)</f>
        <v>0</v>
      </c>
      <c r="M66" s="434">
        <f>IFERROR(AVERAGE(K60:M60)/G62,0)</f>
        <v>0</v>
      </c>
      <c r="N66" s="434">
        <f>IFERROR(AVERAGE(K60:N60)/G62,0)</f>
        <v>0</v>
      </c>
      <c r="O66" s="434">
        <f>IFERROR(AVERAGE(K60:O60)/G62,0)</f>
        <v>0</v>
      </c>
      <c r="P66" s="434">
        <f>IFERROR(AVERAGE(K60:P60)/G62,0)</f>
        <v>0</v>
      </c>
      <c r="Q66" s="434">
        <f>IFERROR(AVERAGE(K60:Q60)/G62,0)</f>
        <v>0</v>
      </c>
      <c r="R66" s="434">
        <f>IFERROR(AVERAGE(K60:R60)/G62,0)</f>
        <v>0</v>
      </c>
      <c r="S66" s="434">
        <f>IFERROR(AVERAGE(K60:S60)/G62,0)</f>
        <v>0</v>
      </c>
      <c r="T66" s="434">
        <f>IFERROR(AVERAGE(K60:T60)/G62,0)</f>
        <v>0</v>
      </c>
      <c r="U66" s="434">
        <f>IFERROR(AVERAGE(K60:U60)/G62,0)</f>
        <v>0</v>
      </c>
      <c r="V66" s="434">
        <f>IFERROR(AVERAGE(K60:V60)/G62,0)</f>
        <v>0</v>
      </c>
      <c r="W66" s="434">
        <f>IFERROR(AVERAGE(K60:W60)/G62,0)</f>
        <v>0</v>
      </c>
      <c r="X66" s="434">
        <f>IFERROR(AVERAGE(K60:X60)/G62,0)</f>
        <v>0</v>
      </c>
      <c r="Y66" s="434">
        <f>IFERROR(AVERAGE(K60:Y60)/G62,0)</f>
        <v>0</v>
      </c>
      <c r="Z66" s="419"/>
      <c r="AA66" s="419"/>
      <c r="AB66" s="419"/>
      <c r="AC66" s="419"/>
      <c r="AD66" s="419"/>
      <c r="AE66" s="419"/>
      <c r="AF66" s="419"/>
      <c r="AG66" s="419"/>
      <c r="AH66" s="419"/>
      <c r="AI66" s="419"/>
      <c r="AJ66" s="419"/>
      <c r="AK66" s="419"/>
      <c r="AL66" s="419"/>
      <c r="AM66" s="419"/>
      <c r="AN66" s="419"/>
      <c r="AO66" s="291"/>
    </row>
    <row r="67" spans="1:41" s="156" customFormat="1">
      <c r="A67" s="291"/>
      <c r="B67" s="412"/>
      <c r="C67" s="412"/>
      <c r="D67" s="412"/>
      <c r="E67" s="412"/>
      <c r="F67" s="407"/>
      <c r="G67" s="407"/>
      <c r="H67" s="418"/>
      <c r="I67" s="418"/>
      <c r="J67" s="418"/>
      <c r="K67" s="522" t="s">
        <v>432</v>
      </c>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19"/>
      <c r="AO67" s="291"/>
    </row>
    <row r="68" spans="1:41">
      <c r="A68" s="15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row>
    <row r="69" spans="1:41">
      <c r="A69" s="156"/>
      <c r="B69" s="426"/>
      <c r="C69" s="426"/>
      <c r="D69" s="426"/>
      <c r="E69" s="156"/>
      <c r="F69" s="426"/>
      <c r="G69" s="426"/>
      <c r="H69" s="426"/>
      <c r="I69" s="426"/>
      <c r="J69" s="426"/>
      <c r="K69" s="426"/>
      <c r="L69" s="426"/>
      <c r="M69" s="426"/>
      <c r="N69" s="426"/>
      <c r="O69" s="426"/>
      <c r="P69" s="426"/>
      <c r="Q69" s="426"/>
      <c r="R69" s="426"/>
      <c r="S69" s="426"/>
      <c r="T69" s="426"/>
      <c r="U69" s="426"/>
      <c r="V69" s="426"/>
      <c r="W69" s="426"/>
      <c r="X69" s="426"/>
      <c r="Y69" s="426"/>
    </row>
    <row r="71" spans="1:41" ht="13.5" thickBot="1">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row>
    <row r="72" spans="1:41">
      <c r="P72" s="478"/>
    </row>
  </sheetData>
  <sheetProtection algorithmName="SHA-512" hashValue="3bIYB549czW4Bq8X8cIqIeI6MRlpeu897LYD4Nhjf9KlcFmALnCC4YjS8D2nWivDpXJnffoFq7eBgj1ED62xJQ==" saltValue="uCMlxm27SFFh8ZFaIYRadw==" spinCount="100000" sheet="1" formatCells="0"/>
  <mergeCells count="34">
    <mergeCell ref="B66:G66"/>
    <mergeCell ref="B55:E55"/>
    <mergeCell ref="B56:E56"/>
    <mergeCell ref="B59:E59"/>
    <mergeCell ref="B62:E62"/>
    <mergeCell ref="B60:F60"/>
    <mergeCell ref="B63:E63"/>
    <mergeCell ref="Z5:AN5"/>
    <mergeCell ref="B40:F40"/>
    <mergeCell ref="B6:F6"/>
    <mergeCell ref="C20:E20"/>
    <mergeCell ref="C21:E21"/>
    <mergeCell ref="B24:F24"/>
    <mergeCell ref="B37:E37"/>
    <mergeCell ref="B39:F39"/>
    <mergeCell ref="K5:Y5"/>
    <mergeCell ref="C13:E13"/>
    <mergeCell ref="C14:E14"/>
    <mergeCell ref="C15:E15"/>
    <mergeCell ref="B1:Y2"/>
    <mergeCell ref="J4:K4"/>
    <mergeCell ref="B41:F41"/>
    <mergeCell ref="B54:E54"/>
    <mergeCell ref="B47:F47"/>
    <mergeCell ref="B50:E50"/>
    <mergeCell ref="B51:E51"/>
    <mergeCell ref="B53:E53"/>
    <mergeCell ref="B42:F42"/>
    <mergeCell ref="B43:F43"/>
    <mergeCell ref="B44:F44"/>
    <mergeCell ref="B45:F45"/>
    <mergeCell ref="B46:F46"/>
    <mergeCell ref="C48:F48"/>
    <mergeCell ref="C49:F49"/>
  </mergeCells>
  <conditionalFormatting sqref="Y63">
    <cfRule type="cellIs" dxfId="1" priority="2" operator="greaterThan">
      <formula>0.12</formula>
    </cfRule>
  </conditionalFormatting>
  <conditionalFormatting sqref="K64">
    <cfRule type="cellIs" dxfId="0" priority="1" operator="greaterThanOrEqual">
      <formula>0.0625</formula>
    </cfRule>
  </conditionalFormatting>
  <pageMargins left="0.5" right="0.5" top="0.5" bottom="0.5" header="0.3" footer="0.3"/>
  <pageSetup scale="57" orientation="landscape" r:id="rId1"/>
  <headerFooter>
    <oddHeader>&amp;R&amp;F</oddHeader>
    <oddFooter>&amp;LWHDP Workbook                               &amp;C  &amp;A&amp;  - Page &amp;P of &amp;N&amp;R&amp;D</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S490"/>
  <sheetViews>
    <sheetView showGridLines="0" showZeros="0" zoomScale="110" zoomScaleNormal="110" workbookViewId="0">
      <pane ySplit="9" topLeftCell="A10" activePane="bottomLeft" state="frozen"/>
      <selection pane="bottomLeft" activeCell="M6" sqref="M6"/>
    </sheetView>
  </sheetViews>
  <sheetFormatPr defaultRowHeight="12.75"/>
  <cols>
    <col min="3" max="8" width="11.28515625" customWidth="1"/>
    <col min="12" max="17" width="11.28515625" customWidth="1"/>
    <col min="19" max="19" width="11.28515625" customWidth="1"/>
  </cols>
  <sheetData>
    <row r="1" spans="1:19" ht="18.75">
      <c r="A1" s="14" t="s">
        <v>331</v>
      </c>
      <c r="J1" s="14" t="s">
        <v>332</v>
      </c>
    </row>
    <row r="2" spans="1:19">
      <c r="A2" s="753" t="s">
        <v>333</v>
      </c>
      <c r="B2" s="753"/>
      <c r="C2" s="753"/>
      <c r="D2" s="241">
        <f>IF('Mortgage Calculation'!K32&gt;0,'Mortgage Calculation'!K32,'Mortgage Calculation'!K31)</f>
        <v>0</v>
      </c>
      <c r="J2" s="753" t="s">
        <v>333</v>
      </c>
      <c r="K2" s="753"/>
      <c r="L2" s="753"/>
      <c r="M2" s="1">
        <f>IF('Mortgage Calculation'!K44&gt;0,'Mortgage Calculation'!K44,'Mortgage Calculation'!K43)</f>
        <v>0</v>
      </c>
    </row>
    <row r="3" spans="1:19">
      <c r="A3" s="753" t="s">
        <v>417</v>
      </c>
      <c r="B3" s="753"/>
      <c r="C3" s="753"/>
      <c r="D3" s="15">
        <f>'Mortgage Calculation'!K27</f>
        <v>0</v>
      </c>
      <c r="J3" s="753" t="s">
        <v>417</v>
      </c>
      <c r="K3" s="753"/>
      <c r="L3" s="753"/>
      <c r="M3" s="15">
        <f>'Mortgage Calculation'!K39</f>
        <v>0</v>
      </c>
    </row>
    <row r="4" spans="1:19">
      <c r="A4" s="753" t="s">
        <v>334</v>
      </c>
      <c r="B4" s="753"/>
      <c r="C4" s="753"/>
      <c r="D4" s="15">
        <f>'Mortgage Calculation'!K28</f>
        <v>0</v>
      </c>
      <c r="J4" s="753" t="s">
        <v>334</v>
      </c>
      <c r="K4" s="753"/>
      <c r="L4" s="753"/>
      <c r="M4" s="15">
        <f>'Mortgage Calculation'!K40</f>
        <v>0</v>
      </c>
    </row>
    <row r="5" spans="1:19">
      <c r="A5" s="753" t="s">
        <v>335</v>
      </c>
      <c r="B5" s="753"/>
      <c r="C5" s="753"/>
      <c r="D5" s="16">
        <f>'Mortgage Calculation'!K26</f>
        <v>0</v>
      </c>
      <c r="J5" s="753" t="s">
        <v>335</v>
      </c>
      <c r="K5" s="753"/>
      <c r="L5" s="753"/>
      <c r="M5" s="16">
        <f>'Mortgage Calculation'!K38</f>
        <v>0</v>
      </c>
    </row>
    <row r="6" spans="1:19">
      <c r="A6" s="753" t="s">
        <v>336</v>
      </c>
      <c r="B6" s="753"/>
      <c r="C6" s="753"/>
      <c r="D6" s="28">
        <v>12</v>
      </c>
      <c r="J6" s="753" t="s">
        <v>336</v>
      </c>
      <c r="K6" s="753"/>
      <c r="L6" s="753"/>
      <c r="M6" s="28">
        <v>12</v>
      </c>
    </row>
    <row r="7" spans="1:19">
      <c r="A7" s="753" t="s">
        <v>337</v>
      </c>
      <c r="B7" s="753"/>
      <c r="C7" s="753"/>
      <c r="D7" s="1">
        <f>IF(D2&gt;0,PMT(D3/D6,D5*D6,-D2,),)</f>
        <v>0</v>
      </c>
      <c r="J7" s="753" t="s">
        <v>337</v>
      </c>
      <c r="K7" s="753"/>
      <c r="L7" s="753"/>
      <c r="M7" s="1">
        <f>IF(M2&gt;0,PMT(M3/M6,M5*M6,-M2,),)</f>
        <v>0</v>
      </c>
    </row>
    <row r="9" spans="1:19" ht="38.25">
      <c r="A9" s="17" t="s">
        <v>146</v>
      </c>
      <c r="B9" s="17" t="s">
        <v>338</v>
      </c>
      <c r="C9" s="18" t="s">
        <v>135</v>
      </c>
      <c r="D9" s="18" t="s">
        <v>136</v>
      </c>
      <c r="E9" s="18" t="s">
        <v>306</v>
      </c>
      <c r="F9" s="18" t="s">
        <v>137</v>
      </c>
      <c r="G9" s="19" t="s">
        <v>339</v>
      </c>
      <c r="H9" s="19" t="s">
        <v>128</v>
      </c>
      <c r="J9" s="17" t="s">
        <v>146</v>
      </c>
      <c r="K9" s="17" t="s">
        <v>338</v>
      </c>
      <c r="L9" s="18" t="s">
        <v>135</v>
      </c>
      <c r="M9" s="18" t="s">
        <v>136</v>
      </c>
      <c r="N9" s="18" t="s">
        <v>306</v>
      </c>
      <c r="O9" s="18" t="s">
        <v>137</v>
      </c>
      <c r="P9" s="19" t="s">
        <v>339</v>
      </c>
      <c r="Q9" s="19" t="s">
        <v>128</v>
      </c>
      <c r="S9" s="19" t="s">
        <v>340</v>
      </c>
    </row>
    <row r="10" spans="1:19">
      <c r="A10" s="20">
        <v>1</v>
      </c>
      <c r="B10" s="20">
        <v>1</v>
      </c>
      <c r="C10" s="485">
        <f>D2</f>
        <v>0</v>
      </c>
      <c r="D10" s="486">
        <f>C10*$D$3/12</f>
        <v>0</v>
      </c>
      <c r="E10" s="486">
        <f>IF(ROUND(C10,2)&gt;0,$D$7-D10,0)</f>
        <v>0</v>
      </c>
      <c r="F10" s="485">
        <f>C10-E10</f>
        <v>0</v>
      </c>
      <c r="G10" s="485">
        <f>AVERAGE(F10:F21)</f>
        <v>0</v>
      </c>
      <c r="H10" s="486">
        <f>G10*$D$4</f>
        <v>0</v>
      </c>
      <c r="J10" s="20">
        <v>1</v>
      </c>
      <c r="K10" s="20">
        <v>1</v>
      </c>
      <c r="L10" s="486">
        <f>M2</f>
        <v>0</v>
      </c>
      <c r="M10" s="486">
        <f>L10*$M$3/12</f>
        <v>0</v>
      </c>
      <c r="N10" s="486">
        <f>IF(ROUND(L10,2)&gt;0,$M$7-M10,0)</f>
        <v>0</v>
      </c>
      <c r="O10" s="486">
        <f>L10-N10</f>
        <v>0</v>
      </c>
      <c r="P10" s="486">
        <f>AVERAGE(O10:O21)</f>
        <v>0</v>
      </c>
      <c r="Q10" s="486">
        <f>P10*$M$4</f>
        <v>0</v>
      </c>
      <c r="R10" s="486"/>
      <c r="S10" s="486">
        <f>H10+Q10</f>
        <v>0</v>
      </c>
    </row>
    <row r="11" spans="1:19">
      <c r="A11" s="20"/>
      <c r="B11" s="20">
        <v>2</v>
      </c>
      <c r="C11" s="486">
        <f>F10</f>
        <v>0</v>
      </c>
      <c r="D11" s="486">
        <f>C11*$D$3/12</f>
        <v>0</v>
      </c>
      <c r="E11" s="486">
        <f t="shared" ref="E11:E74" si="0">IF(ROUND(C11,2)&gt;0,$D$7-D11,0)</f>
        <v>0</v>
      </c>
      <c r="F11" s="486">
        <f>C11-E11</f>
        <v>0</v>
      </c>
      <c r="G11" s="486"/>
      <c r="H11" s="486"/>
      <c r="J11" s="20"/>
      <c r="K11" s="20">
        <v>2</v>
      </c>
      <c r="L11" s="486">
        <f>O10</f>
        <v>0</v>
      </c>
      <c r="M11" s="486">
        <f t="shared" ref="M11:M74" si="1">L11*$M$3/12</f>
        <v>0</v>
      </c>
      <c r="N11" s="486">
        <f t="shared" ref="N11:N74" si="2">IF(ROUND(L11,2)&gt;0,$M$7-M11,0)</f>
        <v>0</v>
      </c>
      <c r="O11" s="486">
        <f>L11-N11</f>
        <v>0</v>
      </c>
      <c r="P11" s="486"/>
      <c r="Q11" s="486"/>
      <c r="R11" s="486"/>
      <c r="S11" s="486"/>
    </row>
    <row r="12" spans="1:19">
      <c r="A12" s="20"/>
      <c r="B12" s="20">
        <v>3</v>
      </c>
      <c r="C12" s="486">
        <f t="shared" ref="C12:C75" si="3">F11</f>
        <v>0</v>
      </c>
      <c r="D12" s="486">
        <f t="shared" ref="D12:D75" si="4">C12*$D$3/12</f>
        <v>0</v>
      </c>
      <c r="E12" s="486">
        <f t="shared" si="0"/>
        <v>0</v>
      </c>
      <c r="F12" s="486">
        <f t="shared" ref="F12:F75" si="5">C12-E12</f>
        <v>0</v>
      </c>
      <c r="G12" s="486"/>
      <c r="H12" s="486"/>
      <c r="J12" s="20"/>
      <c r="K12" s="20">
        <v>3</v>
      </c>
      <c r="L12" s="486">
        <f t="shared" ref="L12:L75" si="6">O11</f>
        <v>0</v>
      </c>
      <c r="M12" s="486">
        <f t="shared" si="1"/>
        <v>0</v>
      </c>
      <c r="N12" s="486">
        <f t="shared" si="2"/>
        <v>0</v>
      </c>
      <c r="O12" s="486">
        <f t="shared" ref="O12:O75" si="7">L12-N12</f>
        <v>0</v>
      </c>
      <c r="P12" s="486"/>
      <c r="Q12" s="486"/>
      <c r="R12" s="486"/>
      <c r="S12" s="486"/>
    </row>
    <row r="13" spans="1:19">
      <c r="A13" s="20"/>
      <c r="B13" s="20">
        <v>4</v>
      </c>
      <c r="C13" s="486">
        <f t="shared" si="3"/>
        <v>0</v>
      </c>
      <c r="D13" s="486">
        <f t="shared" si="4"/>
        <v>0</v>
      </c>
      <c r="E13" s="486">
        <f t="shared" si="0"/>
        <v>0</v>
      </c>
      <c r="F13" s="486">
        <f t="shared" si="5"/>
        <v>0</v>
      </c>
      <c r="G13" s="486"/>
      <c r="H13" s="486"/>
      <c r="J13" s="20"/>
      <c r="K13" s="20">
        <v>4</v>
      </c>
      <c r="L13" s="486">
        <f t="shared" si="6"/>
        <v>0</v>
      </c>
      <c r="M13" s="486">
        <f t="shared" si="1"/>
        <v>0</v>
      </c>
      <c r="N13" s="486">
        <f t="shared" si="2"/>
        <v>0</v>
      </c>
      <c r="O13" s="486">
        <f t="shared" si="7"/>
        <v>0</v>
      </c>
      <c r="P13" s="486"/>
      <c r="Q13" s="486"/>
      <c r="R13" s="486"/>
      <c r="S13" s="486"/>
    </row>
    <row r="14" spans="1:19">
      <c r="A14" s="20"/>
      <c r="B14" s="20">
        <v>5</v>
      </c>
      <c r="C14" s="486">
        <f t="shared" si="3"/>
        <v>0</v>
      </c>
      <c r="D14" s="486">
        <f t="shared" si="4"/>
        <v>0</v>
      </c>
      <c r="E14" s="486">
        <f t="shared" si="0"/>
        <v>0</v>
      </c>
      <c r="F14" s="486">
        <f t="shared" si="5"/>
        <v>0</v>
      </c>
      <c r="G14" s="486"/>
      <c r="H14" s="486"/>
      <c r="J14" s="20"/>
      <c r="K14" s="20">
        <v>5</v>
      </c>
      <c r="L14" s="486">
        <f t="shared" si="6"/>
        <v>0</v>
      </c>
      <c r="M14" s="486">
        <f t="shared" si="1"/>
        <v>0</v>
      </c>
      <c r="N14" s="486">
        <f t="shared" si="2"/>
        <v>0</v>
      </c>
      <c r="O14" s="486">
        <f t="shared" si="7"/>
        <v>0</v>
      </c>
      <c r="P14" s="486"/>
      <c r="Q14" s="486"/>
      <c r="R14" s="486"/>
      <c r="S14" s="486"/>
    </row>
    <row r="15" spans="1:19">
      <c r="A15" s="20"/>
      <c r="B15" s="20">
        <v>6</v>
      </c>
      <c r="C15" s="486">
        <f t="shared" si="3"/>
        <v>0</v>
      </c>
      <c r="D15" s="486">
        <f t="shared" si="4"/>
        <v>0</v>
      </c>
      <c r="E15" s="486">
        <f t="shared" si="0"/>
        <v>0</v>
      </c>
      <c r="F15" s="486">
        <f t="shared" si="5"/>
        <v>0</v>
      </c>
      <c r="G15" s="486"/>
      <c r="H15" s="486"/>
      <c r="J15" s="20"/>
      <c r="K15" s="20">
        <v>6</v>
      </c>
      <c r="L15" s="486">
        <f t="shared" si="6"/>
        <v>0</v>
      </c>
      <c r="M15" s="486">
        <f t="shared" si="1"/>
        <v>0</v>
      </c>
      <c r="N15" s="486">
        <f t="shared" si="2"/>
        <v>0</v>
      </c>
      <c r="O15" s="486">
        <f t="shared" si="7"/>
        <v>0</v>
      </c>
      <c r="P15" s="486"/>
      <c r="Q15" s="486"/>
      <c r="R15" s="486"/>
      <c r="S15" s="486"/>
    </row>
    <row r="16" spans="1:19">
      <c r="A16" s="20"/>
      <c r="B16" s="20">
        <v>7</v>
      </c>
      <c r="C16" s="486">
        <f t="shared" si="3"/>
        <v>0</v>
      </c>
      <c r="D16" s="486">
        <f t="shared" si="4"/>
        <v>0</v>
      </c>
      <c r="E16" s="486">
        <f t="shared" si="0"/>
        <v>0</v>
      </c>
      <c r="F16" s="486">
        <f t="shared" si="5"/>
        <v>0</v>
      </c>
      <c r="G16" s="486"/>
      <c r="H16" s="486"/>
      <c r="J16" s="20"/>
      <c r="K16" s="20">
        <v>7</v>
      </c>
      <c r="L16" s="486">
        <f t="shared" si="6"/>
        <v>0</v>
      </c>
      <c r="M16" s="486">
        <f t="shared" si="1"/>
        <v>0</v>
      </c>
      <c r="N16" s="486">
        <f t="shared" si="2"/>
        <v>0</v>
      </c>
      <c r="O16" s="486">
        <f t="shared" si="7"/>
        <v>0</v>
      </c>
      <c r="P16" s="486"/>
      <c r="Q16" s="486"/>
      <c r="R16" s="486"/>
      <c r="S16" s="486"/>
    </row>
    <row r="17" spans="1:19">
      <c r="A17" s="20"/>
      <c r="B17" s="20">
        <v>8</v>
      </c>
      <c r="C17" s="486">
        <f t="shared" si="3"/>
        <v>0</v>
      </c>
      <c r="D17" s="486">
        <f t="shared" si="4"/>
        <v>0</v>
      </c>
      <c r="E17" s="486">
        <f t="shared" si="0"/>
        <v>0</v>
      </c>
      <c r="F17" s="486">
        <f t="shared" si="5"/>
        <v>0</v>
      </c>
      <c r="G17" s="486"/>
      <c r="H17" s="486"/>
      <c r="J17" s="20"/>
      <c r="K17" s="20">
        <v>8</v>
      </c>
      <c r="L17" s="486">
        <f t="shared" si="6"/>
        <v>0</v>
      </c>
      <c r="M17" s="486">
        <f t="shared" si="1"/>
        <v>0</v>
      </c>
      <c r="N17" s="486">
        <f t="shared" si="2"/>
        <v>0</v>
      </c>
      <c r="O17" s="486">
        <f t="shared" si="7"/>
        <v>0</v>
      </c>
      <c r="P17" s="486"/>
      <c r="Q17" s="486"/>
      <c r="R17" s="486"/>
      <c r="S17" s="486"/>
    </row>
    <row r="18" spans="1:19">
      <c r="A18" s="20"/>
      <c r="B18" s="20">
        <v>9</v>
      </c>
      <c r="C18" s="486">
        <f t="shared" si="3"/>
        <v>0</v>
      </c>
      <c r="D18" s="486">
        <f t="shared" si="4"/>
        <v>0</v>
      </c>
      <c r="E18" s="486">
        <f t="shared" si="0"/>
        <v>0</v>
      </c>
      <c r="F18" s="486">
        <f t="shared" si="5"/>
        <v>0</v>
      </c>
      <c r="G18" s="486"/>
      <c r="H18" s="486"/>
      <c r="J18" s="20"/>
      <c r="K18" s="20">
        <v>9</v>
      </c>
      <c r="L18" s="486">
        <f t="shared" si="6"/>
        <v>0</v>
      </c>
      <c r="M18" s="486">
        <f t="shared" si="1"/>
        <v>0</v>
      </c>
      <c r="N18" s="486">
        <f t="shared" si="2"/>
        <v>0</v>
      </c>
      <c r="O18" s="486">
        <f t="shared" si="7"/>
        <v>0</v>
      </c>
      <c r="P18" s="486"/>
      <c r="Q18" s="486"/>
      <c r="R18" s="486"/>
      <c r="S18" s="486"/>
    </row>
    <row r="19" spans="1:19">
      <c r="A19" s="20"/>
      <c r="B19" s="20">
        <v>10</v>
      </c>
      <c r="C19" s="486">
        <f t="shared" si="3"/>
        <v>0</v>
      </c>
      <c r="D19" s="486">
        <f t="shared" si="4"/>
        <v>0</v>
      </c>
      <c r="E19" s="486">
        <f t="shared" si="0"/>
        <v>0</v>
      </c>
      <c r="F19" s="486">
        <f t="shared" si="5"/>
        <v>0</v>
      </c>
      <c r="G19" s="486"/>
      <c r="H19" s="486"/>
      <c r="J19" s="20"/>
      <c r="K19" s="20">
        <v>10</v>
      </c>
      <c r="L19" s="486">
        <f t="shared" si="6"/>
        <v>0</v>
      </c>
      <c r="M19" s="486">
        <f t="shared" si="1"/>
        <v>0</v>
      </c>
      <c r="N19" s="486">
        <f t="shared" si="2"/>
        <v>0</v>
      </c>
      <c r="O19" s="486">
        <f t="shared" si="7"/>
        <v>0</v>
      </c>
      <c r="P19" s="486"/>
      <c r="Q19" s="486"/>
      <c r="R19" s="486"/>
      <c r="S19" s="486"/>
    </row>
    <row r="20" spans="1:19">
      <c r="A20" s="20"/>
      <c r="B20" s="20">
        <v>11</v>
      </c>
      <c r="C20" s="486">
        <f t="shared" si="3"/>
        <v>0</v>
      </c>
      <c r="D20" s="486">
        <f t="shared" si="4"/>
        <v>0</v>
      </c>
      <c r="E20" s="486">
        <f t="shared" si="0"/>
        <v>0</v>
      </c>
      <c r="F20" s="486">
        <f t="shared" si="5"/>
        <v>0</v>
      </c>
      <c r="G20" s="486"/>
      <c r="H20" s="486"/>
      <c r="J20" s="20"/>
      <c r="K20" s="20">
        <v>11</v>
      </c>
      <c r="L20" s="486">
        <f t="shared" si="6"/>
        <v>0</v>
      </c>
      <c r="M20" s="486">
        <f t="shared" si="1"/>
        <v>0</v>
      </c>
      <c r="N20" s="486">
        <f t="shared" si="2"/>
        <v>0</v>
      </c>
      <c r="O20" s="486">
        <f t="shared" si="7"/>
        <v>0</v>
      </c>
      <c r="P20" s="486"/>
      <c r="Q20" s="486"/>
      <c r="R20" s="486"/>
      <c r="S20" s="486"/>
    </row>
    <row r="21" spans="1:19">
      <c r="A21" s="21"/>
      <c r="B21" s="21">
        <v>12</v>
      </c>
      <c r="C21" s="487">
        <f t="shared" si="3"/>
        <v>0</v>
      </c>
      <c r="D21" s="487">
        <f t="shared" si="4"/>
        <v>0</v>
      </c>
      <c r="E21" s="487">
        <f t="shared" si="0"/>
        <v>0</v>
      </c>
      <c r="F21" s="487">
        <f t="shared" si="5"/>
        <v>0</v>
      </c>
      <c r="G21" s="487"/>
      <c r="H21" s="487"/>
      <c r="J21" s="21"/>
      <c r="K21" s="21">
        <v>12</v>
      </c>
      <c r="L21" s="487">
        <f t="shared" si="6"/>
        <v>0</v>
      </c>
      <c r="M21" s="487">
        <f t="shared" si="1"/>
        <v>0</v>
      </c>
      <c r="N21" s="487">
        <f t="shared" si="2"/>
        <v>0</v>
      </c>
      <c r="O21" s="487">
        <f t="shared" si="7"/>
        <v>0</v>
      </c>
      <c r="P21" s="487"/>
      <c r="Q21" s="487"/>
      <c r="R21" s="486"/>
      <c r="S21" s="486"/>
    </row>
    <row r="22" spans="1:19">
      <c r="A22" s="20">
        <v>2</v>
      </c>
      <c r="B22" s="20">
        <v>13</v>
      </c>
      <c r="C22" s="486">
        <f t="shared" si="3"/>
        <v>0</v>
      </c>
      <c r="D22" s="486">
        <f t="shared" si="4"/>
        <v>0</v>
      </c>
      <c r="E22" s="486">
        <f t="shared" si="0"/>
        <v>0</v>
      </c>
      <c r="F22" s="486">
        <f t="shared" si="5"/>
        <v>0</v>
      </c>
      <c r="G22" s="486">
        <f>AVERAGE(F22:F33)</f>
        <v>0</v>
      </c>
      <c r="H22" s="486">
        <f>G22*$D$4</f>
        <v>0</v>
      </c>
      <c r="J22" s="20">
        <v>2</v>
      </c>
      <c r="K22" s="20">
        <v>13</v>
      </c>
      <c r="L22" s="486">
        <f t="shared" si="6"/>
        <v>0</v>
      </c>
      <c r="M22" s="486">
        <f t="shared" si="1"/>
        <v>0</v>
      </c>
      <c r="N22" s="486">
        <f t="shared" si="2"/>
        <v>0</v>
      </c>
      <c r="O22" s="486">
        <f t="shared" si="7"/>
        <v>0</v>
      </c>
      <c r="P22" s="486">
        <f>AVERAGE(O22:O33)</f>
        <v>0</v>
      </c>
      <c r="Q22" s="486">
        <f>P22*$M$4</f>
        <v>0</v>
      </c>
      <c r="R22" s="486"/>
      <c r="S22" s="486">
        <f>H22+Q22</f>
        <v>0</v>
      </c>
    </row>
    <row r="23" spans="1:19">
      <c r="A23" s="20"/>
      <c r="B23" s="20">
        <v>14</v>
      </c>
      <c r="C23" s="486">
        <f t="shared" si="3"/>
        <v>0</v>
      </c>
      <c r="D23" s="486">
        <f t="shared" si="4"/>
        <v>0</v>
      </c>
      <c r="E23" s="486">
        <f t="shared" si="0"/>
        <v>0</v>
      </c>
      <c r="F23" s="486">
        <f t="shared" si="5"/>
        <v>0</v>
      </c>
      <c r="G23" s="486"/>
      <c r="H23" s="486"/>
      <c r="J23" s="20"/>
      <c r="K23" s="20">
        <v>14</v>
      </c>
      <c r="L23" s="486">
        <f t="shared" si="6"/>
        <v>0</v>
      </c>
      <c r="M23" s="486">
        <f t="shared" si="1"/>
        <v>0</v>
      </c>
      <c r="N23" s="486">
        <f t="shared" si="2"/>
        <v>0</v>
      </c>
      <c r="O23" s="486">
        <f t="shared" si="7"/>
        <v>0</v>
      </c>
      <c r="P23" s="486"/>
      <c r="Q23" s="486"/>
      <c r="R23" s="486"/>
      <c r="S23" s="486"/>
    </row>
    <row r="24" spans="1:19">
      <c r="A24" s="20"/>
      <c r="B24" s="20">
        <v>15</v>
      </c>
      <c r="C24" s="486">
        <f t="shared" si="3"/>
        <v>0</v>
      </c>
      <c r="D24" s="486">
        <f t="shared" si="4"/>
        <v>0</v>
      </c>
      <c r="E24" s="486">
        <f t="shared" si="0"/>
        <v>0</v>
      </c>
      <c r="F24" s="486">
        <f t="shared" si="5"/>
        <v>0</v>
      </c>
      <c r="G24" s="486"/>
      <c r="H24" s="486"/>
      <c r="J24" s="20"/>
      <c r="K24" s="20">
        <v>15</v>
      </c>
      <c r="L24" s="486">
        <f t="shared" si="6"/>
        <v>0</v>
      </c>
      <c r="M24" s="486">
        <f t="shared" si="1"/>
        <v>0</v>
      </c>
      <c r="N24" s="486">
        <f t="shared" si="2"/>
        <v>0</v>
      </c>
      <c r="O24" s="486">
        <f t="shared" si="7"/>
        <v>0</v>
      </c>
      <c r="P24" s="486"/>
      <c r="Q24" s="486"/>
      <c r="R24" s="486"/>
      <c r="S24" s="486"/>
    </row>
    <row r="25" spans="1:19">
      <c r="A25" s="20"/>
      <c r="B25" s="20">
        <v>16</v>
      </c>
      <c r="C25" s="486">
        <f t="shared" si="3"/>
        <v>0</v>
      </c>
      <c r="D25" s="486">
        <f t="shared" si="4"/>
        <v>0</v>
      </c>
      <c r="E25" s="486">
        <f t="shared" si="0"/>
        <v>0</v>
      </c>
      <c r="F25" s="486">
        <f t="shared" si="5"/>
        <v>0</v>
      </c>
      <c r="G25" s="486"/>
      <c r="H25" s="486"/>
      <c r="J25" s="20"/>
      <c r="K25" s="20">
        <v>16</v>
      </c>
      <c r="L25" s="486">
        <f t="shared" si="6"/>
        <v>0</v>
      </c>
      <c r="M25" s="486">
        <f t="shared" si="1"/>
        <v>0</v>
      </c>
      <c r="N25" s="486">
        <f t="shared" si="2"/>
        <v>0</v>
      </c>
      <c r="O25" s="486">
        <f t="shared" si="7"/>
        <v>0</v>
      </c>
      <c r="P25" s="486"/>
      <c r="Q25" s="486"/>
      <c r="R25" s="486"/>
      <c r="S25" s="486"/>
    </row>
    <row r="26" spans="1:19">
      <c r="A26" s="20"/>
      <c r="B26" s="20">
        <v>17</v>
      </c>
      <c r="C26" s="486">
        <f t="shared" si="3"/>
        <v>0</v>
      </c>
      <c r="D26" s="486">
        <f t="shared" si="4"/>
        <v>0</v>
      </c>
      <c r="E26" s="486">
        <f t="shared" si="0"/>
        <v>0</v>
      </c>
      <c r="F26" s="486">
        <f t="shared" si="5"/>
        <v>0</v>
      </c>
      <c r="G26" s="486"/>
      <c r="H26" s="486"/>
      <c r="J26" s="20"/>
      <c r="K26" s="20">
        <v>17</v>
      </c>
      <c r="L26" s="486">
        <f t="shared" si="6"/>
        <v>0</v>
      </c>
      <c r="M26" s="486">
        <f t="shared" si="1"/>
        <v>0</v>
      </c>
      <c r="N26" s="486">
        <f t="shared" si="2"/>
        <v>0</v>
      </c>
      <c r="O26" s="486">
        <f t="shared" si="7"/>
        <v>0</v>
      </c>
      <c r="P26" s="486"/>
      <c r="Q26" s="486"/>
      <c r="R26" s="486"/>
      <c r="S26" s="486"/>
    </row>
    <row r="27" spans="1:19">
      <c r="A27" s="20"/>
      <c r="B27" s="20">
        <v>18</v>
      </c>
      <c r="C27" s="486">
        <f t="shared" si="3"/>
        <v>0</v>
      </c>
      <c r="D27" s="486">
        <f t="shared" si="4"/>
        <v>0</v>
      </c>
      <c r="E27" s="486">
        <f t="shared" si="0"/>
        <v>0</v>
      </c>
      <c r="F27" s="486">
        <f t="shared" si="5"/>
        <v>0</v>
      </c>
      <c r="G27" s="486"/>
      <c r="H27" s="486"/>
      <c r="J27" s="20"/>
      <c r="K27" s="20">
        <v>18</v>
      </c>
      <c r="L27" s="486">
        <f t="shared" si="6"/>
        <v>0</v>
      </c>
      <c r="M27" s="486">
        <f t="shared" si="1"/>
        <v>0</v>
      </c>
      <c r="N27" s="486">
        <f t="shared" si="2"/>
        <v>0</v>
      </c>
      <c r="O27" s="486">
        <f t="shared" si="7"/>
        <v>0</v>
      </c>
      <c r="P27" s="486"/>
      <c r="Q27" s="486"/>
      <c r="R27" s="486"/>
      <c r="S27" s="486"/>
    </row>
    <row r="28" spans="1:19">
      <c r="A28" s="20"/>
      <c r="B28" s="20">
        <v>19</v>
      </c>
      <c r="C28" s="486">
        <f t="shared" si="3"/>
        <v>0</v>
      </c>
      <c r="D28" s="486">
        <f t="shared" si="4"/>
        <v>0</v>
      </c>
      <c r="E28" s="486">
        <f t="shared" si="0"/>
        <v>0</v>
      </c>
      <c r="F28" s="486">
        <f t="shared" si="5"/>
        <v>0</v>
      </c>
      <c r="G28" s="486"/>
      <c r="H28" s="486"/>
      <c r="J28" s="20"/>
      <c r="K28" s="20">
        <v>19</v>
      </c>
      <c r="L28" s="486">
        <f t="shared" si="6"/>
        <v>0</v>
      </c>
      <c r="M28" s="486">
        <f t="shared" si="1"/>
        <v>0</v>
      </c>
      <c r="N28" s="486">
        <f t="shared" si="2"/>
        <v>0</v>
      </c>
      <c r="O28" s="486">
        <f t="shared" si="7"/>
        <v>0</v>
      </c>
      <c r="P28" s="486"/>
      <c r="Q28" s="486"/>
      <c r="R28" s="486"/>
      <c r="S28" s="486"/>
    </row>
    <row r="29" spans="1:19">
      <c r="A29" s="20"/>
      <c r="B29" s="20">
        <v>20</v>
      </c>
      <c r="C29" s="486">
        <f t="shared" si="3"/>
        <v>0</v>
      </c>
      <c r="D29" s="486">
        <f t="shared" si="4"/>
        <v>0</v>
      </c>
      <c r="E29" s="486">
        <f t="shared" si="0"/>
        <v>0</v>
      </c>
      <c r="F29" s="486">
        <f t="shared" si="5"/>
        <v>0</v>
      </c>
      <c r="G29" s="486"/>
      <c r="H29" s="486"/>
      <c r="J29" s="20"/>
      <c r="K29" s="20">
        <v>20</v>
      </c>
      <c r="L29" s="486">
        <f t="shared" si="6"/>
        <v>0</v>
      </c>
      <c r="M29" s="486">
        <f t="shared" si="1"/>
        <v>0</v>
      </c>
      <c r="N29" s="486">
        <f t="shared" si="2"/>
        <v>0</v>
      </c>
      <c r="O29" s="486">
        <f t="shared" si="7"/>
        <v>0</v>
      </c>
      <c r="P29" s="486"/>
      <c r="Q29" s="486"/>
      <c r="R29" s="486"/>
      <c r="S29" s="486"/>
    </row>
    <row r="30" spans="1:19">
      <c r="A30" s="20"/>
      <c r="B30" s="20">
        <v>21</v>
      </c>
      <c r="C30" s="486">
        <f t="shared" si="3"/>
        <v>0</v>
      </c>
      <c r="D30" s="486">
        <f t="shared" si="4"/>
        <v>0</v>
      </c>
      <c r="E30" s="486">
        <f t="shared" si="0"/>
        <v>0</v>
      </c>
      <c r="F30" s="486">
        <f t="shared" si="5"/>
        <v>0</v>
      </c>
      <c r="G30" s="486"/>
      <c r="H30" s="486"/>
      <c r="J30" s="20"/>
      <c r="K30" s="20">
        <v>21</v>
      </c>
      <c r="L30" s="486">
        <f t="shared" si="6"/>
        <v>0</v>
      </c>
      <c r="M30" s="486">
        <f t="shared" si="1"/>
        <v>0</v>
      </c>
      <c r="N30" s="486">
        <f t="shared" si="2"/>
        <v>0</v>
      </c>
      <c r="O30" s="486">
        <f t="shared" si="7"/>
        <v>0</v>
      </c>
      <c r="P30" s="486"/>
      <c r="Q30" s="486"/>
      <c r="R30" s="486"/>
      <c r="S30" s="486"/>
    </row>
    <row r="31" spans="1:19">
      <c r="A31" s="20"/>
      <c r="B31" s="20">
        <v>22</v>
      </c>
      <c r="C31" s="486">
        <f t="shared" si="3"/>
        <v>0</v>
      </c>
      <c r="D31" s="486">
        <f t="shared" si="4"/>
        <v>0</v>
      </c>
      <c r="E31" s="486">
        <f t="shared" si="0"/>
        <v>0</v>
      </c>
      <c r="F31" s="486">
        <f t="shared" si="5"/>
        <v>0</v>
      </c>
      <c r="G31" s="486"/>
      <c r="H31" s="486"/>
      <c r="J31" s="20"/>
      <c r="K31" s="20">
        <v>22</v>
      </c>
      <c r="L31" s="486">
        <f t="shared" si="6"/>
        <v>0</v>
      </c>
      <c r="M31" s="486">
        <f t="shared" si="1"/>
        <v>0</v>
      </c>
      <c r="N31" s="486">
        <f t="shared" si="2"/>
        <v>0</v>
      </c>
      <c r="O31" s="486">
        <f t="shared" si="7"/>
        <v>0</v>
      </c>
      <c r="P31" s="486"/>
      <c r="Q31" s="486"/>
      <c r="R31" s="486"/>
      <c r="S31" s="486"/>
    </row>
    <row r="32" spans="1:19">
      <c r="A32" s="20"/>
      <c r="B32" s="20">
        <v>23</v>
      </c>
      <c r="C32" s="486">
        <f t="shared" si="3"/>
        <v>0</v>
      </c>
      <c r="D32" s="486">
        <f t="shared" si="4"/>
        <v>0</v>
      </c>
      <c r="E32" s="486">
        <f t="shared" si="0"/>
        <v>0</v>
      </c>
      <c r="F32" s="486">
        <f t="shared" si="5"/>
        <v>0</v>
      </c>
      <c r="G32" s="486"/>
      <c r="H32" s="486"/>
      <c r="J32" s="20"/>
      <c r="K32" s="20">
        <v>23</v>
      </c>
      <c r="L32" s="486">
        <f t="shared" si="6"/>
        <v>0</v>
      </c>
      <c r="M32" s="486">
        <f t="shared" si="1"/>
        <v>0</v>
      </c>
      <c r="N32" s="486">
        <f t="shared" si="2"/>
        <v>0</v>
      </c>
      <c r="O32" s="486">
        <f t="shared" si="7"/>
        <v>0</v>
      </c>
      <c r="P32" s="486"/>
      <c r="Q32" s="486"/>
      <c r="R32" s="486"/>
      <c r="S32" s="486"/>
    </row>
    <row r="33" spans="1:19">
      <c r="A33" s="21"/>
      <c r="B33" s="21">
        <v>24</v>
      </c>
      <c r="C33" s="487">
        <f t="shared" si="3"/>
        <v>0</v>
      </c>
      <c r="D33" s="487">
        <f t="shared" si="4"/>
        <v>0</v>
      </c>
      <c r="E33" s="487">
        <f t="shared" si="0"/>
        <v>0</v>
      </c>
      <c r="F33" s="487">
        <f t="shared" si="5"/>
        <v>0</v>
      </c>
      <c r="G33" s="487"/>
      <c r="H33" s="487"/>
      <c r="J33" s="21"/>
      <c r="K33" s="21">
        <v>24</v>
      </c>
      <c r="L33" s="487">
        <f t="shared" si="6"/>
        <v>0</v>
      </c>
      <c r="M33" s="487">
        <f t="shared" si="1"/>
        <v>0</v>
      </c>
      <c r="N33" s="487">
        <f t="shared" si="2"/>
        <v>0</v>
      </c>
      <c r="O33" s="487">
        <f t="shared" si="7"/>
        <v>0</v>
      </c>
      <c r="P33" s="487"/>
      <c r="Q33" s="487"/>
      <c r="R33" s="486"/>
      <c r="S33" s="486"/>
    </row>
    <row r="34" spans="1:19">
      <c r="A34" s="20">
        <v>3</v>
      </c>
      <c r="B34" s="20">
        <v>25</v>
      </c>
      <c r="C34" s="486">
        <f t="shared" si="3"/>
        <v>0</v>
      </c>
      <c r="D34" s="486">
        <f t="shared" si="4"/>
        <v>0</v>
      </c>
      <c r="E34" s="486">
        <f t="shared" si="0"/>
        <v>0</v>
      </c>
      <c r="F34" s="486">
        <f t="shared" si="5"/>
        <v>0</v>
      </c>
      <c r="G34" s="486">
        <f>AVERAGE(F34:F45)</f>
        <v>0</v>
      </c>
      <c r="H34" s="486">
        <f>G34*$D$4</f>
        <v>0</v>
      </c>
      <c r="J34" s="20">
        <v>3</v>
      </c>
      <c r="K34" s="20">
        <v>25</v>
      </c>
      <c r="L34" s="486">
        <f t="shared" si="6"/>
        <v>0</v>
      </c>
      <c r="M34" s="486">
        <f t="shared" si="1"/>
        <v>0</v>
      </c>
      <c r="N34" s="486">
        <f t="shared" si="2"/>
        <v>0</v>
      </c>
      <c r="O34" s="486">
        <f t="shared" si="7"/>
        <v>0</v>
      </c>
      <c r="P34" s="486">
        <f>AVERAGE(O34:O45)</f>
        <v>0</v>
      </c>
      <c r="Q34" s="486">
        <f>P34*$M$4</f>
        <v>0</v>
      </c>
      <c r="R34" s="486"/>
      <c r="S34" s="486">
        <f>H34+Q34</f>
        <v>0</v>
      </c>
    </row>
    <row r="35" spans="1:19">
      <c r="A35" s="20"/>
      <c r="B35" s="20">
        <v>26</v>
      </c>
      <c r="C35" s="486">
        <f t="shared" si="3"/>
        <v>0</v>
      </c>
      <c r="D35" s="486">
        <f t="shared" si="4"/>
        <v>0</v>
      </c>
      <c r="E35" s="486">
        <f t="shared" si="0"/>
        <v>0</v>
      </c>
      <c r="F35" s="486">
        <f t="shared" si="5"/>
        <v>0</v>
      </c>
      <c r="G35" s="486"/>
      <c r="H35" s="486"/>
      <c r="J35" s="20"/>
      <c r="K35" s="20">
        <v>26</v>
      </c>
      <c r="L35" s="486">
        <f t="shared" si="6"/>
        <v>0</v>
      </c>
      <c r="M35" s="486">
        <f t="shared" si="1"/>
        <v>0</v>
      </c>
      <c r="N35" s="486">
        <f t="shared" si="2"/>
        <v>0</v>
      </c>
      <c r="O35" s="486">
        <f t="shared" si="7"/>
        <v>0</v>
      </c>
      <c r="P35" s="486"/>
      <c r="Q35" s="486"/>
      <c r="R35" s="486"/>
      <c r="S35" s="486"/>
    </row>
    <row r="36" spans="1:19">
      <c r="A36" s="20"/>
      <c r="B36" s="20">
        <v>27</v>
      </c>
      <c r="C36" s="486">
        <f t="shared" si="3"/>
        <v>0</v>
      </c>
      <c r="D36" s="486">
        <f t="shared" si="4"/>
        <v>0</v>
      </c>
      <c r="E36" s="486">
        <f t="shared" si="0"/>
        <v>0</v>
      </c>
      <c r="F36" s="486">
        <f t="shared" si="5"/>
        <v>0</v>
      </c>
      <c r="G36" s="486"/>
      <c r="H36" s="486"/>
      <c r="J36" s="20"/>
      <c r="K36" s="20">
        <v>27</v>
      </c>
      <c r="L36" s="486">
        <f t="shared" si="6"/>
        <v>0</v>
      </c>
      <c r="M36" s="486">
        <f t="shared" si="1"/>
        <v>0</v>
      </c>
      <c r="N36" s="486">
        <f t="shared" si="2"/>
        <v>0</v>
      </c>
      <c r="O36" s="486">
        <f t="shared" si="7"/>
        <v>0</v>
      </c>
      <c r="P36" s="486"/>
      <c r="Q36" s="486"/>
      <c r="R36" s="486"/>
      <c r="S36" s="486"/>
    </row>
    <row r="37" spans="1:19">
      <c r="A37" s="20"/>
      <c r="B37" s="20">
        <v>28</v>
      </c>
      <c r="C37" s="486">
        <f t="shared" si="3"/>
        <v>0</v>
      </c>
      <c r="D37" s="486">
        <f t="shared" si="4"/>
        <v>0</v>
      </c>
      <c r="E37" s="486">
        <f t="shared" si="0"/>
        <v>0</v>
      </c>
      <c r="F37" s="486">
        <f t="shared" si="5"/>
        <v>0</v>
      </c>
      <c r="G37" s="486"/>
      <c r="H37" s="486"/>
      <c r="J37" s="20"/>
      <c r="K37" s="20">
        <v>28</v>
      </c>
      <c r="L37" s="486">
        <f t="shared" si="6"/>
        <v>0</v>
      </c>
      <c r="M37" s="486">
        <f t="shared" si="1"/>
        <v>0</v>
      </c>
      <c r="N37" s="486">
        <f t="shared" si="2"/>
        <v>0</v>
      </c>
      <c r="O37" s="486">
        <f t="shared" si="7"/>
        <v>0</v>
      </c>
      <c r="P37" s="486"/>
      <c r="Q37" s="486"/>
      <c r="R37" s="486"/>
      <c r="S37" s="486"/>
    </row>
    <row r="38" spans="1:19">
      <c r="A38" s="20"/>
      <c r="B38" s="20">
        <v>29</v>
      </c>
      <c r="C38" s="486">
        <f t="shared" si="3"/>
        <v>0</v>
      </c>
      <c r="D38" s="486">
        <f t="shared" si="4"/>
        <v>0</v>
      </c>
      <c r="E38" s="486">
        <f t="shared" si="0"/>
        <v>0</v>
      </c>
      <c r="F38" s="486">
        <f t="shared" si="5"/>
        <v>0</v>
      </c>
      <c r="G38" s="486"/>
      <c r="H38" s="486"/>
      <c r="J38" s="20"/>
      <c r="K38" s="20">
        <v>29</v>
      </c>
      <c r="L38" s="486">
        <f t="shared" si="6"/>
        <v>0</v>
      </c>
      <c r="M38" s="486">
        <f t="shared" si="1"/>
        <v>0</v>
      </c>
      <c r="N38" s="486">
        <f t="shared" si="2"/>
        <v>0</v>
      </c>
      <c r="O38" s="486">
        <f t="shared" si="7"/>
        <v>0</v>
      </c>
      <c r="P38" s="486"/>
      <c r="Q38" s="486"/>
      <c r="R38" s="486"/>
      <c r="S38" s="486"/>
    </row>
    <row r="39" spans="1:19">
      <c r="A39" s="20"/>
      <c r="B39" s="20">
        <v>30</v>
      </c>
      <c r="C39" s="486">
        <f t="shared" si="3"/>
        <v>0</v>
      </c>
      <c r="D39" s="486">
        <f t="shared" si="4"/>
        <v>0</v>
      </c>
      <c r="E39" s="486">
        <f t="shared" si="0"/>
        <v>0</v>
      </c>
      <c r="F39" s="486">
        <f t="shared" si="5"/>
        <v>0</v>
      </c>
      <c r="G39" s="486"/>
      <c r="H39" s="486"/>
      <c r="J39" s="20"/>
      <c r="K39" s="20">
        <v>30</v>
      </c>
      <c r="L39" s="486">
        <f t="shared" si="6"/>
        <v>0</v>
      </c>
      <c r="M39" s="486">
        <f t="shared" si="1"/>
        <v>0</v>
      </c>
      <c r="N39" s="486">
        <f t="shared" si="2"/>
        <v>0</v>
      </c>
      <c r="O39" s="486">
        <f t="shared" si="7"/>
        <v>0</v>
      </c>
      <c r="P39" s="486"/>
      <c r="Q39" s="486"/>
      <c r="R39" s="486"/>
      <c r="S39" s="486"/>
    </row>
    <row r="40" spans="1:19">
      <c r="A40" s="20"/>
      <c r="B40" s="20">
        <v>31</v>
      </c>
      <c r="C40" s="486">
        <f t="shared" si="3"/>
        <v>0</v>
      </c>
      <c r="D40" s="486">
        <f t="shared" si="4"/>
        <v>0</v>
      </c>
      <c r="E40" s="486">
        <f t="shared" si="0"/>
        <v>0</v>
      </c>
      <c r="F40" s="486">
        <f t="shared" si="5"/>
        <v>0</v>
      </c>
      <c r="G40" s="486"/>
      <c r="H40" s="486"/>
      <c r="J40" s="20"/>
      <c r="K40" s="20">
        <v>31</v>
      </c>
      <c r="L40" s="486">
        <f t="shared" si="6"/>
        <v>0</v>
      </c>
      <c r="M40" s="486">
        <f t="shared" si="1"/>
        <v>0</v>
      </c>
      <c r="N40" s="486">
        <f t="shared" si="2"/>
        <v>0</v>
      </c>
      <c r="O40" s="486">
        <f t="shared" si="7"/>
        <v>0</v>
      </c>
      <c r="P40" s="486"/>
      <c r="Q40" s="486"/>
      <c r="R40" s="486"/>
      <c r="S40" s="486"/>
    </row>
    <row r="41" spans="1:19">
      <c r="A41" s="20"/>
      <c r="B41" s="20">
        <v>32</v>
      </c>
      <c r="C41" s="486">
        <f t="shared" si="3"/>
        <v>0</v>
      </c>
      <c r="D41" s="486">
        <f t="shared" si="4"/>
        <v>0</v>
      </c>
      <c r="E41" s="486">
        <f t="shared" si="0"/>
        <v>0</v>
      </c>
      <c r="F41" s="486">
        <f t="shared" si="5"/>
        <v>0</v>
      </c>
      <c r="G41" s="486"/>
      <c r="H41" s="486"/>
      <c r="J41" s="20"/>
      <c r="K41" s="20">
        <v>32</v>
      </c>
      <c r="L41" s="486">
        <f t="shared" si="6"/>
        <v>0</v>
      </c>
      <c r="M41" s="486">
        <f t="shared" si="1"/>
        <v>0</v>
      </c>
      <c r="N41" s="486">
        <f t="shared" si="2"/>
        <v>0</v>
      </c>
      <c r="O41" s="486">
        <f t="shared" si="7"/>
        <v>0</v>
      </c>
      <c r="P41" s="486"/>
      <c r="Q41" s="486"/>
      <c r="R41" s="486"/>
      <c r="S41" s="486"/>
    </row>
    <row r="42" spans="1:19">
      <c r="A42" s="20"/>
      <c r="B42" s="20">
        <v>33</v>
      </c>
      <c r="C42" s="486">
        <f t="shared" si="3"/>
        <v>0</v>
      </c>
      <c r="D42" s="486">
        <f t="shared" si="4"/>
        <v>0</v>
      </c>
      <c r="E42" s="486">
        <f t="shared" si="0"/>
        <v>0</v>
      </c>
      <c r="F42" s="486">
        <f t="shared" si="5"/>
        <v>0</v>
      </c>
      <c r="G42" s="486"/>
      <c r="H42" s="486"/>
      <c r="J42" s="20"/>
      <c r="K42" s="20">
        <v>33</v>
      </c>
      <c r="L42" s="486">
        <f t="shared" si="6"/>
        <v>0</v>
      </c>
      <c r="M42" s="486">
        <f t="shared" si="1"/>
        <v>0</v>
      </c>
      <c r="N42" s="486">
        <f t="shared" si="2"/>
        <v>0</v>
      </c>
      <c r="O42" s="486">
        <f t="shared" si="7"/>
        <v>0</v>
      </c>
      <c r="P42" s="486"/>
      <c r="Q42" s="486"/>
      <c r="R42" s="486"/>
      <c r="S42" s="486"/>
    </row>
    <row r="43" spans="1:19">
      <c r="A43" s="20"/>
      <c r="B43" s="20">
        <v>34</v>
      </c>
      <c r="C43" s="486">
        <f t="shared" si="3"/>
        <v>0</v>
      </c>
      <c r="D43" s="486">
        <f t="shared" si="4"/>
        <v>0</v>
      </c>
      <c r="E43" s="486">
        <f t="shared" si="0"/>
        <v>0</v>
      </c>
      <c r="F43" s="486">
        <f t="shared" si="5"/>
        <v>0</v>
      </c>
      <c r="G43" s="486"/>
      <c r="H43" s="486"/>
      <c r="J43" s="20"/>
      <c r="K43" s="20">
        <v>34</v>
      </c>
      <c r="L43" s="486">
        <f t="shared" si="6"/>
        <v>0</v>
      </c>
      <c r="M43" s="486">
        <f t="shared" si="1"/>
        <v>0</v>
      </c>
      <c r="N43" s="486">
        <f t="shared" si="2"/>
        <v>0</v>
      </c>
      <c r="O43" s="486">
        <f t="shared" si="7"/>
        <v>0</v>
      </c>
      <c r="P43" s="486"/>
      <c r="Q43" s="486"/>
      <c r="R43" s="486"/>
      <c r="S43" s="486"/>
    </row>
    <row r="44" spans="1:19">
      <c r="A44" s="20"/>
      <c r="B44" s="20">
        <v>35</v>
      </c>
      <c r="C44" s="486">
        <f t="shared" si="3"/>
        <v>0</v>
      </c>
      <c r="D44" s="486">
        <f t="shared" si="4"/>
        <v>0</v>
      </c>
      <c r="E44" s="486">
        <f t="shared" si="0"/>
        <v>0</v>
      </c>
      <c r="F44" s="486">
        <f t="shared" si="5"/>
        <v>0</v>
      </c>
      <c r="G44" s="486"/>
      <c r="H44" s="486"/>
      <c r="J44" s="20"/>
      <c r="K44" s="20">
        <v>35</v>
      </c>
      <c r="L44" s="486">
        <f t="shared" si="6"/>
        <v>0</v>
      </c>
      <c r="M44" s="486">
        <f t="shared" si="1"/>
        <v>0</v>
      </c>
      <c r="N44" s="486">
        <f t="shared" si="2"/>
        <v>0</v>
      </c>
      <c r="O44" s="486">
        <f t="shared" si="7"/>
        <v>0</v>
      </c>
      <c r="P44" s="486"/>
      <c r="Q44" s="486"/>
      <c r="R44" s="486"/>
      <c r="S44" s="486"/>
    </row>
    <row r="45" spans="1:19">
      <c r="A45" s="21"/>
      <c r="B45" s="21">
        <v>36</v>
      </c>
      <c r="C45" s="487">
        <f t="shared" si="3"/>
        <v>0</v>
      </c>
      <c r="D45" s="487">
        <f t="shared" si="4"/>
        <v>0</v>
      </c>
      <c r="E45" s="487">
        <f t="shared" si="0"/>
        <v>0</v>
      </c>
      <c r="F45" s="487">
        <f t="shared" si="5"/>
        <v>0</v>
      </c>
      <c r="G45" s="487"/>
      <c r="H45" s="487"/>
      <c r="J45" s="21"/>
      <c r="K45" s="21">
        <v>36</v>
      </c>
      <c r="L45" s="487">
        <f t="shared" si="6"/>
        <v>0</v>
      </c>
      <c r="M45" s="487">
        <f t="shared" si="1"/>
        <v>0</v>
      </c>
      <c r="N45" s="487">
        <f t="shared" si="2"/>
        <v>0</v>
      </c>
      <c r="O45" s="487">
        <f t="shared" si="7"/>
        <v>0</v>
      </c>
      <c r="P45" s="487"/>
      <c r="Q45" s="487"/>
      <c r="R45" s="486"/>
      <c r="S45" s="486"/>
    </row>
    <row r="46" spans="1:19">
      <c r="A46" s="20">
        <v>4</v>
      </c>
      <c r="B46" s="20">
        <v>37</v>
      </c>
      <c r="C46" s="486">
        <f t="shared" si="3"/>
        <v>0</v>
      </c>
      <c r="D46" s="486">
        <f t="shared" si="4"/>
        <v>0</v>
      </c>
      <c r="E46" s="486">
        <f t="shared" si="0"/>
        <v>0</v>
      </c>
      <c r="F46" s="486">
        <f t="shared" si="5"/>
        <v>0</v>
      </c>
      <c r="G46" s="486">
        <f>AVERAGE(F46:F57)</f>
        <v>0</v>
      </c>
      <c r="H46" s="486">
        <f>G46*$D$4</f>
        <v>0</v>
      </c>
      <c r="J46" s="20">
        <v>4</v>
      </c>
      <c r="K46" s="20">
        <v>37</v>
      </c>
      <c r="L46" s="486">
        <f t="shared" si="6"/>
        <v>0</v>
      </c>
      <c r="M46" s="486">
        <f t="shared" si="1"/>
        <v>0</v>
      </c>
      <c r="N46" s="486">
        <f t="shared" si="2"/>
        <v>0</v>
      </c>
      <c r="O46" s="486">
        <f t="shared" si="7"/>
        <v>0</v>
      </c>
      <c r="P46" s="486">
        <f>AVERAGE(O46:O57)</f>
        <v>0</v>
      </c>
      <c r="Q46" s="486">
        <f>P46*$M$4</f>
        <v>0</v>
      </c>
      <c r="R46" s="486"/>
      <c r="S46" s="486">
        <f>H46+Q46</f>
        <v>0</v>
      </c>
    </row>
    <row r="47" spans="1:19">
      <c r="A47" s="20"/>
      <c r="B47" s="20">
        <v>38</v>
      </c>
      <c r="C47" s="486">
        <f t="shared" si="3"/>
        <v>0</v>
      </c>
      <c r="D47" s="486">
        <f t="shared" si="4"/>
        <v>0</v>
      </c>
      <c r="E47" s="486">
        <f t="shared" si="0"/>
        <v>0</v>
      </c>
      <c r="F47" s="486">
        <f t="shared" si="5"/>
        <v>0</v>
      </c>
      <c r="G47" s="486"/>
      <c r="H47" s="486"/>
      <c r="J47" s="20"/>
      <c r="K47" s="20">
        <v>38</v>
      </c>
      <c r="L47" s="486">
        <f t="shared" si="6"/>
        <v>0</v>
      </c>
      <c r="M47" s="486">
        <f t="shared" si="1"/>
        <v>0</v>
      </c>
      <c r="N47" s="486">
        <f t="shared" si="2"/>
        <v>0</v>
      </c>
      <c r="O47" s="486">
        <f t="shared" si="7"/>
        <v>0</v>
      </c>
      <c r="P47" s="486"/>
      <c r="Q47" s="486"/>
      <c r="R47" s="486"/>
      <c r="S47" s="486"/>
    </row>
    <row r="48" spans="1:19">
      <c r="A48" s="20"/>
      <c r="B48" s="20">
        <v>39</v>
      </c>
      <c r="C48" s="486">
        <f t="shared" si="3"/>
        <v>0</v>
      </c>
      <c r="D48" s="486">
        <f t="shared" si="4"/>
        <v>0</v>
      </c>
      <c r="E48" s="486">
        <f t="shared" si="0"/>
        <v>0</v>
      </c>
      <c r="F48" s="486">
        <f t="shared" si="5"/>
        <v>0</v>
      </c>
      <c r="G48" s="486"/>
      <c r="H48" s="486"/>
      <c r="J48" s="20"/>
      <c r="K48" s="20">
        <v>39</v>
      </c>
      <c r="L48" s="486">
        <f t="shared" si="6"/>
        <v>0</v>
      </c>
      <c r="M48" s="486">
        <f t="shared" si="1"/>
        <v>0</v>
      </c>
      <c r="N48" s="486">
        <f t="shared" si="2"/>
        <v>0</v>
      </c>
      <c r="O48" s="486">
        <f t="shared" si="7"/>
        <v>0</v>
      </c>
      <c r="P48" s="486"/>
      <c r="Q48" s="486"/>
      <c r="R48" s="486"/>
      <c r="S48" s="486"/>
    </row>
    <row r="49" spans="1:19">
      <c r="A49" s="20"/>
      <c r="B49" s="20">
        <v>40</v>
      </c>
      <c r="C49" s="486">
        <f t="shared" si="3"/>
        <v>0</v>
      </c>
      <c r="D49" s="486">
        <f t="shared" si="4"/>
        <v>0</v>
      </c>
      <c r="E49" s="486">
        <f t="shared" si="0"/>
        <v>0</v>
      </c>
      <c r="F49" s="486">
        <f t="shared" si="5"/>
        <v>0</v>
      </c>
      <c r="G49" s="486"/>
      <c r="H49" s="486"/>
      <c r="J49" s="20"/>
      <c r="K49" s="20">
        <v>40</v>
      </c>
      <c r="L49" s="486">
        <f t="shared" si="6"/>
        <v>0</v>
      </c>
      <c r="M49" s="486">
        <f t="shared" si="1"/>
        <v>0</v>
      </c>
      <c r="N49" s="486">
        <f t="shared" si="2"/>
        <v>0</v>
      </c>
      <c r="O49" s="486">
        <f t="shared" si="7"/>
        <v>0</v>
      </c>
      <c r="P49" s="486"/>
      <c r="Q49" s="486"/>
      <c r="R49" s="486"/>
      <c r="S49" s="486"/>
    </row>
    <row r="50" spans="1:19">
      <c r="A50" s="20"/>
      <c r="B50" s="20">
        <v>41</v>
      </c>
      <c r="C50" s="486">
        <f t="shared" si="3"/>
        <v>0</v>
      </c>
      <c r="D50" s="486">
        <f t="shared" si="4"/>
        <v>0</v>
      </c>
      <c r="E50" s="486">
        <f t="shared" si="0"/>
        <v>0</v>
      </c>
      <c r="F50" s="486">
        <f t="shared" si="5"/>
        <v>0</v>
      </c>
      <c r="G50" s="486"/>
      <c r="H50" s="486"/>
      <c r="J50" s="20"/>
      <c r="K50" s="20">
        <v>41</v>
      </c>
      <c r="L50" s="486">
        <f t="shared" si="6"/>
        <v>0</v>
      </c>
      <c r="M50" s="486">
        <f t="shared" si="1"/>
        <v>0</v>
      </c>
      <c r="N50" s="486">
        <f t="shared" si="2"/>
        <v>0</v>
      </c>
      <c r="O50" s="486">
        <f t="shared" si="7"/>
        <v>0</v>
      </c>
      <c r="P50" s="486"/>
      <c r="Q50" s="486"/>
      <c r="R50" s="486"/>
      <c r="S50" s="486"/>
    </row>
    <row r="51" spans="1:19">
      <c r="A51" s="20"/>
      <c r="B51" s="20">
        <v>42</v>
      </c>
      <c r="C51" s="486">
        <f t="shared" si="3"/>
        <v>0</v>
      </c>
      <c r="D51" s="486">
        <f t="shared" si="4"/>
        <v>0</v>
      </c>
      <c r="E51" s="486">
        <f t="shared" si="0"/>
        <v>0</v>
      </c>
      <c r="F51" s="486">
        <f t="shared" si="5"/>
        <v>0</v>
      </c>
      <c r="G51" s="486"/>
      <c r="H51" s="486"/>
      <c r="J51" s="20"/>
      <c r="K51" s="20">
        <v>42</v>
      </c>
      <c r="L51" s="486">
        <f t="shared" si="6"/>
        <v>0</v>
      </c>
      <c r="M51" s="486">
        <f t="shared" si="1"/>
        <v>0</v>
      </c>
      <c r="N51" s="486">
        <f t="shared" si="2"/>
        <v>0</v>
      </c>
      <c r="O51" s="486">
        <f t="shared" si="7"/>
        <v>0</v>
      </c>
      <c r="P51" s="486"/>
      <c r="Q51" s="486"/>
      <c r="R51" s="486"/>
      <c r="S51" s="486"/>
    </row>
    <row r="52" spans="1:19">
      <c r="A52" s="20"/>
      <c r="B52" s="20">
        <v>43</v>
      </c>
      <c r="C52" s="486">
        <f t="shared" si="3"/>
        <v>0</v>
      </c>
      <c r="D52" s="486">
        <f t="shared" si="4"/>
        <v>0</v>
      </c>
      <c r="E52" s="486">
        <f t="shared" si="0"/>
        <v>0</v>
      </c>
      <c r="F52" s="486">
        <f t="shared" si="5"/>
        <v>0</v>
      </c>
      <c r="G52" s="486"/>
      <c r="H52" s="486"/>
      <c r="J52" s="20"/>
      <c r="K52" s="20">
        <v>43</v>
      </c>
      <c r="L52" s="486">
        <f t="shared" si="6"/>
        <v>0</v>
      </c>
      <c r="M52" s="486">
        <f t="shared" si="1"/>
        <v>0</v>
      </c>
      <c r="N52" s="486">
        <f t="shared" si="2"/>
        <v>0</v>
      </c>
      <c r="O52" s="486">
        <f t="shared" si="7"/>
        <v>0</v>
      </c>
      <c r="P52" s="486"/>
      <c r="Q52" s="486"/>
      <c r="R52" s="486"/>
      <c r="S52" s="486"/>
    </row>
    <row r="53" spans="1:19">
      <c r="A53" s="20"/>
      <c r="B53" s="20">
        <v>44</v>
      </c>
      <c r="C53" s="486">
        <f t="shared" si="3"/>
        <v>0</v>
      </c>
      <c r="D53" s="486">
        <f t="shared" si="4"/>
        <v>0</v>
      </c>
      <c r="E53" s="486">
        <f t="shared" si="0"/>
        <v>0</v>
      </c>
      <c r="F53" s="486">
        <f t="shared" si="5"/>
        <v>0</v>
      </c>
      <c r="G53" s="486"/>
      <c r="H53" s="486"/>
      <c r="J53" s="20"/>
      <c r="K53" s="20">
        <v>44</v>
      </c>
      <c r="L53" s="486">
        <f t="shared" si="6"/>
        <v>0</v>
      </c>
      <c r="M53" s="486">
        <f t="shared" si="1"/>
        <v>0</v>
      </c>
      <c r="N53" s="486">
        <f t="shared" si="2"/>
        <v>0</v>
      </c>
      <c r="O53" s="486">
        <f t="shared" si="7"/>
        <v>0</v>
      </c>
      <c r="P53" s="486"/>
      <c r="Q53" s="486"/>
      <c r="R53" s="486"/>
      <c r="S53" s="486"/>
    </row>
    <row r="54" spans="1:19">
      <c r="A54" s="20"/>
      <c r="B54" s="20">
        <v>45</v>
      </c>
      <c r="C54" s="486">
        <f t="shared" si="3"/>
        <v>0</v>
      </c>
      <c r="D54" s="486">
        <f t="shared" si="4"/>
        <v>0</v>
      </c>
      <c r="E54" s="486">
        <f t="shared" si="0"/>
        <v>0</v>
      </c>
      <c r="F54" s="486">
        <f t="shared" si="5"/>
        <v>0</v>
      </c>
      <c r="G54" s="486"/>
      <c r="H54" s="486"/>
      <c r="J54" s="20"/>
      <c r="K54" s="20">
        <v>45</v>
      </c>
      <c r="L54" s="486">
        <f t="shared" si="6"/>
        <v>0</v>
      </c>
      <c r="M54" s="486">
        <f t="shared" si="1"/>
        <v>0</v>
      </c>
      <c r="N54" s="486">
        <f t="shared" si="2"/>
        <v>0</v>
      </c>
      <c r="O54" s="486">
        <f t="shared" si="7"/>
        <v>0</v>
      </c>
      <c r="P54" s="486"/>
      <c r="Q54" s="486"/>
      <c r="R54" s="486"/>
      <c r="S54" s="486"/>
    </row>
    <row r="55" spans="1:19">
      <c r="A55" s="20"/>
      <c r="B55" s="20">
        <v>46</v>
      </c>
      <c r="C55" s="486">
        <f t="shared" si="3"/>
        <v>0</v>
      </c>
      <c r="D55" s="486">
        <f t="shared" si="4"/>
        <v>0</v>
      </c>
      <c r="E55" s="486">
        <f t="shared" si="0"/>
        <v>0</v>
      </c>
      <c r="F55" s="486">
        <f t="shared" si="5"/>
        <v>0</v>
      </c>
      <c r="G55" s="486"/>
      <c r="H55" s="486"/>
      <c r="J55" s="20"/>
      <c r="K55" s="20">
        <v>46</v>
      </c>
      <c r="L55" s="486">
        <f t="shared" si="6"/>
        <v>0</v>
      </c>
      <c r="M55" s="486">
        <f t="shared" si="1"/>
        <v>0</v>
      </c>
      <c r="N55" s="486">
        <f t="shared" si="2"/>
        <v>0</v>
      </c>
      <c r="O55" s="486">
        <f t="shared" si="7"/>
        <v>0</v>
      </c>
      <c r="P55" s="486"/>
      <c r="Q55" s="486"/>
      <c r="R55" s="486"/>
      <c r="S55" s="486"/>
    </row>
    <row r="56" spans="1:19">
      <c r="A56" s="20"/>
      <c r="B56" s="20">
        <v>47</v>
      </c>
      <c r="C56" s="486">
        <f t="shared" si="3"/>
        <v>0</v>
      </c>
      <c r="D56" s="486">
        <f t="shared" si="4"/>
        <v>0</v>
      </c>
      <c r="E56" s="486">
        <f t="shared" si="0"/>
        <v>0</v>
      </c>
      <c r="F56" s="486">
        <f t="shared" si="5"/>
        <v>0</v>
      </c>
      <c r="G56" s="486"/>
      <c r="H56" s="486"/>
      <c r="J56" s="20"/>
      <c r="K56" s="20">
        <v>47</v>
      </c>
      <c r="L56" s="486">
        <f t="shared" si="6"/>
        <v>0</v>
      </c>
      <c r="M56" s="486">
        <f t="shared" si="1"/>
        <v>0</v>
      </c>
      <c r="N56" s="486">
        <f t="shared" si="2"/>
        <v>0</v>
      </c>
      <c r="O56" s="486">
        <f t="shared" si="7"/>
        <v>0</v>
      </c>
      <c r="P56" s="486"/>
      <c r="Q56" s="486"/>
      <c r="R56" s="486"/>
      <c r="S56" s="486"/>
    </row>
    <row r="57" spans="1:19">
      <c r="A57" s="21"/>
      <c r="B57" s="21">
        <v>48</v>
      </c>
      <c r="C57" s="487">
        <f t="shared" si="3"/>
        <v>0</v>
      </c>
      <c r="D57" s="487">
        <f t="shared" si="4"/>
        <v>0</v>
      </c>
      <c r="E57" s="487">
        <f t="shared" si="0"/>
        <v>0</v>
      </c>
      <c r="F57" s="487">
        <f t="shared" si="5"/>
        <v>0</v>
      </c>
      <c r="G57" s="487"/>
      <c r="H57" s="487"/>
      <c r="J57" s="21"/>
      <c r="K57" s="21">
        <v>48</v>
      </c>
      <c r="L57" s="487">
        <f t="shared" si="6"/>
        <v>0</v>
      </c>
      <c r="M57" s="487">
        <f t="shared" si="1"/>
        <v>0</v>
      </c>
      <c r="N57" s="487">
        <f t="shared" si="2"/>
        <v>0</v>
      </c>
      <c r="O57" s="487">
        <f t="shared" si="7"/>
        <v>0</v>
      </c>
      <c r="P57" s="487"/>
      <c r="Q57" s="487"/>
      <c r="R57" s="486"/>
      <c r="S57" s="486"/>
    </row>
    <row r="58" spans="1:19">
      <c r="A58" s="20">
        <v>5</v>
      </c>
      <c r="B58" s="20">
        <v>49</v>
      </c>
      <c r="C58" s="486">
        <f t="shared" si="3"/>
        <v>0</v>
      </c>
      <c r="D58" s="486">
        <f t="shared" si="4"/>
        <v>0</v>
      </c>
      <c r="E58" s="486">
        <f t="shared" si="0"/>
        <v>0</v>
      </c>
      <c r="F58" s="486">
        <f t="shared" si="5"/>
        <v>0</v>
      </c>
      <c r="G58" s="486">
        <f>AVERAGE(F58:F69)</f>
        <v>0</v>
      </c>
      <c r="H58" s="486">
        <f>G58*$D$4</f>
        <v>0</v>
      </c>
      <c r="J58" s="20">
        <v>5</v>
      </c>
      <c r="K58" s="20">
        <v>49</v>
      </c>
      <c r="L58" s="486">
        <f t="shared" si="6"/>
        <v>0</v>
      </c>
      <c r="M58" s="486">
        <f t="shared" si="1"/>
        <v>0</v>
      </c>
      <c r="N58" s="486">
        <f t="shared" si="2"/>
        <v>0</v>
      </c>
      <c r="O58" s="486">
        <f t="shared" si="7"/>
        <v>0</v>
      </c>
      <c r="P58" s="486">
        <f>AVERAGE(O58:O69)</f>
        <v>0</v>
      </c>
      <c r="Q58" s="486">
        <f>P58*$M$4</f>
        <v>0</v>
      </c>
      <c r="R58" s="486"/>
      <c r="S58" s="486">
        <f>H58+Q58</f>
        <v>0</v>
      </c>
    </row>
    <row r="59" spans="1:19">
      <c r="A59" s="20"/>
      <c r="B59" s="20">
        <v>50</v>
      </c>
      <c r="C59" s="486">
        <f t="shared" si="3"/>
        <v>0</v>
      </c>
      <c r="D59" s="486">
        <f t="shared" si="4"/>
        <v>0</v>
      </c>
      <c r="E59" s="486">
        <f t="shared" si="0"/>
        <v>0</v>
      </c>
      <c r="F59" s="486">
        <f t="shared" si="5"/>
        <v>0</v>
      </c>
      <c r="G59" s="486"/>
      <c r="H59" s="486"/>
      <c r="J59" s="20"/>
      <c r="K59" s="20">
        <v>50</v>
      </c>
      <c r="L59" s="486">
        <f t="shared" si="6"/>
        <v>0</v>
      </c>
      <c r="M59" s="486">
        <f t="shared" si="1"/>
        <v>0</v>
      </c>
      <c r="N59" s="486">
        <f t="shared" si="2"/>
        <v>0</v>
      </c>
      <c r="O59" s="486">
        <f t="shared" si="7"/>
        <v>0</v>
      </c>
      <c r="P59" s="486"/>
      <c r="Q59" s="486"/>
      <c r="R59" s="486"/>
      <c r="S59" s="486"/>
    </row>
    <row r="60" spans="1:19">
      <c r="A60" s="20"/>
      <c r="B60" s="20">
        <v>51</v>
      </c>
      <c r="C60" s="486">
        <f t="shared" si="3"/>
        <v>0</v>
      </c>
      <c r="D60" s="486">
        <f t="shared" si="4"/>
        <v>0</v>
      </c>
      <c r="E60" s="486">
        <f t="shared" si="0"/>
        <v>0</v>
      </c>
      <c r="F60" s="486">
        <f t="shared" si="5"/>
        <v>0</v>
      </c>
      <c r="G60" s="486"/>
      <c r="H60" s="486"/>
      <c r="J60" s="20"/>
      <c r="K60" s="20">
        <v>51</v>
      </c>
      <c r="L60" s="486">
        <f t="shared" si="6"/>
        <v>0</v>
      </c>
      <c r="M60" s="486">
        <f t="shared" si="1"/>
        <v>0</v>
      </c>
      <c r="N60" s="486">
        <f t="shared" si="2"/>
        <v>0</v>
      </c>
      <c r="O60" s="486">
        <f t="shared" si="7"/>
        <v>0</v>
      </c>
      <c r="P60" s="486"/>
      <c r="Q60" s="486"/>
      <c r="R60" s="486"/>
      <c r="S60" s="486"/>
    </row>
    <row r="61" spans="1:19">
      <c r="A61" s="20"/>
      <c r="B61" s="20">
        <v>52</v>
      </c>
      <c r="C61" s="486">
        <f t="shared" si="3"/>
        <v>0</v>
      </c>
      <c r="D61" s="486">
        <f t="shared" si="4"/>
        <v>0</v>
      </c>
      <c r="E61" s="486">
        <f t="shared" si="0"/>
        <v>0</v>
      </c>
      <c r="F61" s="486">
        <f t="shared" si="5"/>
        <v>0</v>
      </c>
      <c r="G61" s="486"/>
      <c r="H61" s="486"/>
      <c r="J61" s="20"/>
      <c r="K61" s="20">
        <v>52</v>
      </c>
      <c r="L61" s="486">
        <f t="shared" si="6"/>
        <v>0</v>
      </c>
      <c r="M61" s="486">
        <f t="shared" si="1"/>
        <v>0</v>
      </c>
      <c r="N61" s="486">
        <f t="shared" si="2"/>
        <v>0</v>
      </c>
      <c r="O61" s="486">
        <f t="shared" si="7"/>
        <v>0</v>
      </c>
      <c r="P61" s="486"/>
      <c r="Q61" s="486"/>
      <c r="R61" s="486"/>
      <c r="S61" s="486"/>
    </row>
    <row r="62" spans="1:19">
      <c r="A62" s="20"/>
      <c r="B62" s="20">
        <v>53</v>
      </c>
      <c r="C62" s="486">
        <f t="shared" si="3"/>
        <v>0</v>
      </c>
      <c r="D62" s="486">
        <f t="shared" si="4"/>
        <v>0</v>
      </c>
      <c r="E62" s="486">
        <f t="shared" si="0"/>
        <v>0</v>
      </c>
      <c r="F62" s="486">
        <f t="shared" si="5"/>
        <v>0</v>
      </c>
      <c r="G62" s="486"/>
      <c r="H62" s="486"/>
      <c r="J62" s="20"/>
      <c r="K62" s="20">
        <v>53</v>
      </c>
      <c r="L62" s="486">
        <f t="shared" si="6"/>
        <v>0</v>
      </c>
      <c r="M62" s="486">
        <f t="shared" si="1"/>
        <v>0</v>
      </c>
      <c r="N62" s="486">
        <f t="shared" si="2"/>
        <v>0</v>
      </c>
      <c r="O62" s="486">
        <f t="shared" si="7"/>
        <v>0</v>
      </c>
      <c r="P62" s="486"/>
      <c r="Q62" s="486"/>
      <c r="R62" s="486"/>
      <c r="S62" s="486"/>
    </row>
    <row r="63" spans="1:19">
      <c r="A63" s="20"/>
      <c r="B63" s="20">
        <v>54</v>
      </c>
      <c r="C63" s="486">
        <f t="shared" si="3"/>
        <v>0</v>
      </c>
      <c r="D63" s="486">
        <f t="shared" si="4"/>
        <v>0</v>
      </c>
      <c r="E63" s="486">
        <f t="shared" si="0"/>
        <v>0</v>
      </c>
      <c r="F63" s="486">
        <f t="shared" si="5"/>
        <v>0</v>
      </c>
      <c r="G63" s="486"/>
      <c r="H63" s="486"/>
      <c r="J63" s="20"/>
      <c r="K63" s="20">
        <v>54</v>
      </c>
      <c r="L63" s="486">
        <f t="shared" si="6"/>
        <v>0</v>
      </c>
      <c r="M63" s="486">
        <f t="shared" si="1"/>
        <v>0</v>
      </c>
      <c r="N63" s="486">
        <f t="shared" si="2"/>
        <v>0</v>
      </c>
      <c r="O63" s="486">
        <f t="shared" si="7"/>
        <v>0</v>
      </c>
      <c r="P63" s="486"/>
      <c r="Q63" s="486"/>
      <c r="R63" s="486"/>
      <c r="S63" s="486"/>
    </row>
    <row r="64" spans="1:19">
      <c r="A64" s="20"/>
      <c r="B64" s="20">
        <v>55</v>
      </c>
      <c r="C64" s="486">
        <f t="shared" si="3"/>
        <v>0</v>
      </c>
      <c r="D64" s="486">
        <f t="shared" si="4"/>
        <v>0</v>
      </c>
      <c r="E64" s="486">
        <f t="shared" si="0"/>
        <v>0</v>
      </c>
      <c r="F64" s="486">
        <f t="shared" si="5"/>
        <v>0</v>
      </c>
      <c r="G64" s="486"/>
      <c r="H64" s="486"/>
      <c r="J64" s="20"/>
      <c r="K64" s="20">
        <v>55</v>
      </c>
      <c r="L64" s="486">
        <f t="shared" si="6"/>
        <v>0</v>
      </c>
      <c r="M64" s="486">
        <f t="shared" si="1"/>
        <v>0</v>
      </c>
      <c r="N64" s="486">
        <f t="shared" si="2"/>
        <v>0</v>
      </c>
      <c r="O64" s="486">
        <f t="shared" si="7"/>
        <v>0</v>
      </c>
      <c r="P64" s="486"/>
      <c r="Q64" s="486"/>
      <c r="R64" s="486"/>
      <c r="S64" s="486"/>
    </row>
    <row r="65" spans="1:19">
      <c r="A65" s="20"/>
      <c r="B65" s="20">
        <v>56</v>
      </c>
      <c r="C65" s="486">
        <f t="shared" si="3"/>
        <v>0</v>
      </c>
      <c r="D65" s="486">
        <f t="shared" si="4"/>
        <v>0</v>
      </c>
      <c r="E65" s="486">
        <f t="shared" si="0"/>
        <v>0</v>
      </c>
      <c r="F65" s="486">
        <f t="shared" si="5"/>
        <v>0</v>
      </c>
      <c r="G65" s="486"/>
      <c r="H65" s="486"/>
      <c r="J65" s="20"/>
      <c r="K65" s="20">
        <v>56</v>
      </c>
      <c r="L65" s="486">
        <f t="shared" si="6"/>
        <v>0</v>
      </c>
      <c r="M65" s="486">
        <f t="shared" si="1"/>
        <v>0</v>
      </c>
      <c r="N65" s="486">
        <f t="shared" si="2"/>
        <v>0</v>
      </c>
      <c r="O65" s="486">
        <f t="shared" si="7"/>
        <v>0</v>
      </c>
      <c r="P65" s="486"/>
      <c r="Q65" s="486"/>
      <c r="R65" s="486"/>
      <c r="S65" s="486"/>
    </row>
    <row r="66" spans="1:19">
      <c r="A66" s="20"/>
      <c r="B66" s="20">
        <v>57</v>
      </c>
      <c r="C66" s="486">
        <f t="shared" si="3"/>
        <v>0</v>
      </c>
      <c r="D66" s="486">
        <f t="shared" si="4"/>
        <v>0</v>
      </c>
      <c r="E66" s="486">
        <f t="shared" si="0"/>
        <v>0</v>
      </c>
      <c r="F66" s="486">
        <f t="shared" si="5"/>
        <v>0</v>
      </c>
      <c r="G66" s="486"/>
      <c r="H66" s="486"/>
      <c r="J66" s="20"/>
      <c r="K66" s="20">
        <v>57</v>
      </c>
      <c r="L66" s="486">
        <f t="shared" si="6"/>
        <v>0</v>
      </c>
      <c r="M66" s="486">
        <f t="shared" si="1"/>
        <v>0</v>
      </c>
      <c r="N66" s="486">
        <f t="shared" si="2"/>
        <v>0</v>
      </c>
      <c r="O66" s="486">
        <f t="shared" si="7"/>
        <v>0</v>
      </c>
      <c r="P66" s="486"/>
      <c r="Q66" s="486"/>
      <c r="R66" s="486"/>
      <c r="S66" s="486"/>
    </row>
    <row r="67" spans="1:19">
      <c r="A67" s="20"/>
      <c r="B67" s="20">
        <v>58</v>
      </c>
      <c r="C67" s="486">
        <f t="shared" si="3"/>
        <v>0</v>
      </c>
      <c r="D67" s="486">
        <f t="shared" si="4"/>
        <v>0</v>
      </c>
      <c r="E67" s="486">
        <f t="shared" si="0"/>
        <v>0</v>
      </c>
      <c r="F67" s="486">
        <f t="shared" si="5"/>
        <v>0</v>
      </c>
      <c r="G67" s="486"/>
      <c r="H67" s="486"/>
      <c r="J67" s="20"/>
      <c r="K67" s="20">
        <v>58</v>
      </c>
      <c r="L67" s="486">
        <f t="shared" si="6"/>
        <v>0</v>
      </c>
      <c r="M67" s="486">
        <f t="shared" si="1"/>
        <v>0</v>
      </c>
      <c r="N67" s="486">
        <f t="shared" si="2"/>
        <v>0</v>
      </c>
      <c r="O67" s="486">
        <f t="shared" si="7"/>
        <v>0</v>
      </c>
      <c r="P67" s="486"/>
      <c r="Q67" s="486"/>
      <c r="R67" s="486"/>
      <c r="S67" s="486"/>
    </row>
    <row r="68" spans="1:19">
      <c r="A68" s="20"/>
      <c r="B68" s="20">
        <v>59</v>
      </c>
      <c r="C68" s="486">
        <f t="shared" si="3"/>
        <v>0</v>
      </c>
      <c r="D68" s="486">
        <f t="shared" si="4"/>
        <v>0</v>
      </c>
      <c r="E68" s="486">
        <f t="shared" si="0"/>
        <v>0</v>
      </c>
      <c r="F68" s="486">
        <f t="shared" si="5"/>
        <v>0</v>
      </c>
      <c r="G68" s="486"/>
      <c r="H68" s="486"/>
      <c r="J68" s="20"/>
      <c r="K68" s="20">
        <v>59</v>
      </c>
      <c r="L68" s="486">
        <f t="shared" si="6"/>
        <v>0</v>
      </c>
      <c r="M68" s="486">
        <f t="shared" si="1"/>
        <v>0</v>
      </c>
      <c r="N68" s="486">
        <f t="shared" si="2"/>
        <v>0</v>
      </c>
      <c r="O68" s="486">
        <f t="shared" si="7"/>
        <v>0</v>
      </c>
      <c r="P68" s="486"/>
      <c r="Q68" s="486"/>
      <c r="R68" s="486"/>
      <c r="S68" s="486"/>
    </row>
    <row r="69" spans="1:19">
      <c r="A69" s="21"/>
      <c r="B69" s="21">
        <v>60</v>
      </c>
      <c r="C69" s="487">
        <f t="shared" si="3"/>
        <v>0</v>
      </c>
      <c r="D69" s="487">
        <f t="shared" si="4"/>
        <v>0</v>
      </c>
      <c r="E69" s="487">
        <f t="shared" si="0"/>
        <v>0</v>
      </c>
      <c r="F69" s="487">
        <f t="shared" si="5"/>
        <v>0</v>
      </c>
      <c r="G69" s="487"/>
      <c r="H69" s="487"/>
      <c r="J69" s="21"/>
      <c r="K69" s="21">
        <v>60</v>
      </c>
      <c r="L69" s="487">
        <f t="shared" si="6"/>
        <v>0</v>
      </c>
      <c r="M69" s="487">
        <f t="shared" si="1"/>
        <v>0</v>
      </c>
      <c r="N69" s="487">
        <f t="shared" si="2"/>
        <v>0</v>
      </c>
      <c r="O69" s="487">
        <f t="shared" si="7"/>
        <v>0</v>
      </c>
      <c r="P69" s="487"/>
      <c r="Q69" s="487"/>
      <c r="R69" s="486"/>
      <c r="S69" s="486"/>
    </row>
    <row r="70" spans="1:19">
      <c r="A70" s="20">
        <v>6</v>
      </c>
      <c r="B70" s="20">
        <v>61</v>
      </c>
      <c r="C70" s="486">
        <f t="shared" si="3"/>
        <v>0</v>
      </c>
      <c r="D70" s="486">
        <f t="shared" si="4"/>
        <v>0</v>
      </c>
      <c r="E70" s="486">
        <f t="shared" si="0"/>
        <v>0</v>
      </c>
      <c r="F70" s="486">
        <f t="shared" si="5"/>
        <v>0</v>
      </c>
      <c r="G70" s="486">
        <f>AVERAGE(F70:F81)</f>
        <v>0</v>
      </c>
      <c r="H70" s="486">
        <f>G70*$D$4</f>
        <v>0</v>
      </c>
      <c r="J70" s="20">
        <v>6</v>
      </c>
      <c r="K70" s="20">
        <v>61</v>
      </c>
      <c r="L70" s="486">
        <f t="shared" si="6"/>
        <v>0</v>
      </c>
      <c r="M70" s="486">
        <f t="shared" si="1"/>
        <v>0</v>
      </c>
      <c r="N70" s="486">
        <f t="shared" si="2"/>
        <v>0</v>
      </c>
      <c r="O70" s="486">
        <f t="shared" si="7"/>
        <v>0</v>
      </c>
      <c r="P70" s="486">
        <f>AVERAGE(O70:O81)</f>
        <v>0</v>
      </c>
      <c r="Q70" s="486">
        <f>P70*$M$4</f>
        <v>0</v>
      </c>
      <c r="R70" s="486"/>
      <c r="S70" s="486">
        <f>H70+Q70</f>
        <v>0</v>
      </c>
    </row>
    <row r="71" spans="1:19">
      <c r="A71" s="20"/>
      <c r="B71" s="20">
        <v>62</v>
      </c>
      <c r="C71" s="486">
        <f t="shared" si="3"/>
        <v>0</v>
      </c>
      <c r="D71" s="486">
        <f t="shared" si="4"/>
        <v>0</v>
      </c>
      <c r="E71" s="486">
        <f t="shared" si="0"/>
        <v>0</v>
      </c>
      <c r="F71" s="486">
        <f t="shared" si="5"/>
        <v>0</v>
      </c>
      <c r="G71" s="486"/>
      <c r="H71" s="486"/>
      <c r="J71" s="20"/>
      <c r="K71" s="20">
        <v>62</v>
      </c>
      <c r="L71" s="486">
        <f t="shared" si="6"/>
        <v>0</v>
      </c>
      <c r="M71" s="486">
        <f t="shared" si="1"/>
        <v>0</v>
      </c>
      <c r="N71" s="486">
        <f t="shared" si="2"/>
        <v>0</v>
      </c>
      <c r="O71" s="486">
        <f t="shared" si="7"/>
        <v>0</v>
      </c>
      <c r="P71" s="486"/>
      <c r="Q71" s="486"/>
      <c r="R71" s="486"/>
      <c r="S71" s="486"/>
    </row>
    <row r="72" spans="1:19">
      <c r="A72" s="20"/>
      <c r="B72" s="20">
        <v>63</v>
      </c>
      <c r="C72" s="486">
        <f t="shared" si="3"/>
        <v>0</v>
      </c>
      <c r="D72" s="486">
        <f t="shared" si="4"/>
        <v>0</v>
      </c>
      <c r="E72" s="486">
        <f t="shared" si="0"/>
        <v>0</v>
      </c>
      <c r="F72" s="486">
        <f t="shared" si="5"/>
        <v>0</v>
      </c>
      <c r="G72" s="486"/>
      <c r="H72" s="486"/>
      <c r="J72" s="20"/>
      <c r="K72" s="20">
        <v>63</v>
      </c>
      <c r="L72" s="486">
        <f t="shared" si="6"/>
        <v>0</v>
      </c>
      <c r="M72" s="486">
        <f t="shared" si="1"/>
        <v>0</v>
      </c>
      <c r="N72" s="486">
        <f t="shared" si="2"/>
        <v>0</v>
      </c>
      <c r="O72" s="486">
        <f t="shared" si="7"/>
        <v>0</v>
      </c>
      <c r="P72" s="486"/>
      <c r="Q72" s="486"/>
      <c r="R72" s="486"/>
      <c r="S72" s="486"/>
    </row>
    <row r="73" spans="1:19">
      <c r="A73" s="20"/>
      <c r="B73" s="20">
        <v>64</v>
      </c>
      <c r="C73" s="486">
        <f t="shared" si="3"/>
        <v>0</v>
      </c>
      <c r="D73" s="486">
        <f t="shared" si="4"/>
        <v>0</v>
      </c>
      <c r="E73" s="486">
        <f t="shared" si="0"/>
        <v>0</v>
      </c>
      <c r="F73" s="486">
        <f t="shared" si="5"/>
        <v>0</v>
      </c>
      <c r="G73" s="486"/>
      <c r="H73" s="486"/>
      <c r="J73" s="20"/>
      <c r="K73" s="20">
        <v>64</v>
      </c>
      <c r="L73" s="486">
        <f t="shared" si="6"/>
        <v>0</v>
      </c>
      <c r="M73" s="486">
        <f t="shared" si="1"/>
        <v>0</v>
      </c>
      <c r="N73" s="486">
        <f t="shared" si="2"/>
        <v>0</v>
      </c>
      <c r="O73" s="486">
        <f t="shared" si="7"/>
        <v>0</v>
      </c>
      <c r="P73" s="486"/>
      <c r="Q73" s="486"/>
      <c r="R73" s="486"/>
      <c r="S73" s="486"/>
    </row>
    <row r="74" spans="1:19">
      <c r="A74" s="20"/>
      <c r="B74" s="20">
        <v>65</v>
      </c>
      <c r="C74" s="486">
        <f t="shared" si="3"/>
        <v>0</v>
      </c>
      <c r="D74" s="486">
        <f t="shared" si="4"/>
        <v>0</v>
      </c>
      <c r="E74" s="486">
        <f t="shared" si="0"/>
        <v>0</v>
      </c>
      <c r="F74" s="486">
        <f t="shared" si="5"/>
        <v>0</v>
      </c>
      <c r="G74" s="486"/>
      <c r="H74" s="486"/>
      <c r="J74" s="20"/>
      <c r="K74" s="20">
        <v>65</v>
      </c>
      <c r="L74" s="486">
        <f t="shared" si="6"/>
        <v>0</v>
      </c>
      <c r="M74" s="486">
        <f t="shared" si="1"/>
        <v>0</v>
      </c>
      <c r="N74" s="486">
        <f t="shared" si="2"/>
        <v>0</v>
      </c>
      <c r="O74" s="486">
        <f t="shared" si="7"/>
        <v>0</v>
      </c>
      <c r="P74" s="486"/>
      <c r="Q74" s="486"/>
      <c r="R74" s="486"/>
      <c r="S74" s="486"/>
    </row>
    <row r="75" spans="1:19">
      <c r="A75" s="20"/>
      <c r="B75" s="20">
        <v>66</v>
      </c>
      <c r="C75" s="486">
        <f t="shared" si="3"/>
        <v>0</v>
      </c>
      <c r="D75" s="486">
        <f t="shared" si="4"/>
        <v>0</v>
      </c>
      <c r="E75" s="486">
        <f t="shared" ref="E75:E138" si="8">IF(ROUND(C75,2)&gt;0,$D$7-D75,0)</f>
        <v>0</v>
      </c>
      <c r="F75" s="486">
        <f t="shared" si="5"/>
        <v>0</v>
      </c>
      <c r="G75" s="486"/>
      <c r="H75" s="486"/>
      <c r="J75" s="20"/>
      <c r="K75" s="20">
        <v>66</v>
      </c>
      <c r="L75" s="486">
        <f t="shared" si="6"/>
        <v>0</v>
      </c>
      <c r="M75" s="486">
        <f t="shared" ref="M75:M138" si="9">L75*$M$3/12</f>
        <v>0</v>
      </c>
      <c r="N75" s="486">
        <f t="shared" ref="N75:N138" si="10">IF(ROUND(L75,2)&gt;0,$M$7-M75,0)</f>
        <v>0</v>
      </c>
      <c r="O75" s="486">
        <f t="shared" si="7"/>
        <v>0</v>
      </c>
      <c r="P75" s="486"/>
      <c r="Q75" s="486"/>
      <c r="R75" s="486"/>
      <c r="S75" s="486"/>
    </row>
    <row r="76" spans="1:19">
      <c r="A76" s="20"/>
      <c r="B76" s="20">
        <v>67</v>
      </c>
      <c r="C76" s="486">
        <f t="shared" ref="C76:C139" si="11">F75</f>
        <v>0</v>
      </c>
      <c r="D76" s="486">
        <f t="shared" ref="D76:D139" si="12">C76*$D$3/12</f>
        <v>0</v>
      </c>
      <c r="E76" s="486">
        <f t="shared" si="8"/>
        <v>0</v>
      </c>
      <c r="F76" s="486">
        <f t="shared" ref="F76:F139" si="13">C76-E76</f>
        <v>0</v>
      </c>
      <c r="G76" s="486"/>
      <c r="H76" s="486"/>
      <c r="J76" s="20"/>
      <c r="K76" s="20">
        <v>67</v>
      </c>
      <c r="L76" s="486">
        <f t="shared" ref="L76:L139" si="14">O75</f>
        <v>0</v>
      </c>
      <c r="M76" s="486">
        <f t="shared" si="9"/>
        <v>0</v>
      </c>
      <c r="N76" s="486">
        <f t="shared" si="10"/>
        <v>0</v>
      </c>
      <c r="O76" s="486">
        <f t="shared" ref="O76:O139" si="15">L76-N76</f>
        <v>0</v>
      </c>
      <c r="P76" s="486"/>
      <c r="Q76" s="486"/>
      <c r="R76" s="486"/>
      <c r="S76" s="486"/>
    </row>
    <row r="77" spans="1:19">
      <c r="A77" s="20"/>
      <c r="B77" s="20">
        <v>68</v>
      </c>
      <c r="C77" s="486">
        <f t="shared" si="11"/>
        <v>0</v>
      </c>
      <c r="D77" s="486">
        <f t="shared" si="12"/>
        <v>0</v>
      </c>
      <c r="E77" s="486">
        <f t="shared" si="8"/>
        <v>0</v>
      </c>
      <c r="F77" s="486">
        <f t="shared" si="13"/>
        <v>0</v>
      </c>
      <c r="G77" s="486"/>
      <c r="H77" s="486"/>
      <c r="J77" s="20"/>
      <c r="K77" s="20">
        <v>68</v>
      </c>
      <c r="L77" s="486">
        <f t="shared" si="14"/>
        <v>0</v>
      </c>
      <c r="M77" s="486">
        <f t="shared" si="9"/>
        <v>0</v>
      </c>
      <c r="N77" s="486">
        <f t="shared" si="10"/>
        <v>0</v>
      </c>
      <c r="O77" s="486">
        <f t="shared" si="15"/>
        <v>0</v>
      </c>
      <c r="P77" s="486"/>
      <c r="Q77" s="486"/>
      <c r="R77" s="486"/>
      <c r="S77" s="486"/>
    </row>
    <row r="78" spans="1:19">
      <c r="A78" s="20"/>
      <c r="B78" s="20">
        <v>69</v>
      </c>
      <c r="C78" s="486">
        <f t="shared" si="11"/>
        <v>0</v>
      </c>
      <c r="D78" s="486">
        <f t="shared" si="12"/>
        <v>0</v>
      </c>
      <c r="E78" s="486">
        <f t="shared" si="8"/>
        <v>0</v>
      </c>
      <c r="F78" s="486">
        <f t="shared" si="13"/>
        <v>0</v>
      </c>
      <c r="G78" s="486"/>
      <c r="H78" s="486"/>
      <c r="J78" s="20"/>
      <c r="K78" s="20">
        <v>69</v>
      </c>
      <c r="L78" s="486">
        <f t="shared" si="14"/>
        <v>0</v>
      </c>
      <c r="M78" s="486">
        <f t="shared" si="9"/>
        <v>0</v>
      </c>
      <c r="N78" s="486">
        <f t="shared" si="10"/>
        <v>0</v>
      </c>
      <c r="O78" s="486">
        <f t="shared" si="15"/>
        <v>0</v>
      </c>
      <c r="P78" s="486"/>
      <c r="Q78" s="486"/>
      <c r="R78" s="486"/>
      <c r="S78" s="486"/>
    </row>
    <row r="79" spans="1:19">
      <c r="A79" s="20"/>
      <c r="B79" s="20">
        <v>70</v>
      </c>
      <c r="C79" s="486">
        <f t="shared" si="11"/>
        <v>0</v>
      </c>
      <c r="D79" s="486">
        <f t="shared" si="12"/>
        <v>0</v>
      </c>
      <c r="E79" s="486">
        <f t="shared" si="8"/>
        <v>0</v>
      </c>
      <c r="F79" s="486">
        <f t="shared" si="13"/>
        <v>0</v>
      </c>
      <c r="G79" s="486"/>
      <c r="H79" s="486"/>
      <c r="J79" s="20"/>
      <c r="K79" s="20">
        <v>70</v>
      </c>
      <c r="L79" s="486">
        <f t="shared" si="14"/>
        <v>0</v>
      </c>
      <c r="M79" s="486">
        <f t="shared" si="9"/>
        <v>0</v>
      </c>
      <c r="N79" s="486">
        <f t="shared" si="10"/>
        <v>0</v>
      </c>
      <c r="O79" s="486">
        <f t="shared" si="15"/>
        <v>0</v>
      </c>
      <c r="P79" s="486"/>
      <c r="Q79" s="486"/>
      <c r="R79" s="486"/>
      <c r="S79" s="486"/>
    </row>
    <row r="80" spans="1:19">
      <c r="A80" s="20"/>
      <c r="B80" s="20">
        <v>71</v>
      </c>
      <c r="C80" s="486">
        <f t="shared" si="11"/>
        <v>0</v>
      </c>
      <c r="D80" s="486">
        <f t="shared" si="12"/>
        <v>0</v>
      </c>
      <c r="E80" s="486">
        <f t="shared" si="8"/>
        <v>0</v>
      </c>
      <c r="F80" s="486">
        <f t="shared" si="13"/>
        <v>0</v>
      </c>
      <c r="G80" s="486"/>
      <c r="H80" s="486"/>
      <c r="J80" s="20"/>
      <c r="K80" s="20">
        <v>71</v>
      </c>
      <c r="L80" s="486">
        <f t="shared" si="14"/>
        <v>0</v>
      </c>
      <c r="M80" s="486">
        <f t="shared" si="9"/>
        <v>0</v>
      </c>
      <c r="N80" s="486">
        <f t="shared" si="10"/>
        <v>0</v>
      </c>
      <c r="O80" s="486">
        <f t="shared" si="15"/>
        <v>0</v>
      </c>
      <c r="P80" s="486"/>
      <c r="Q80" s="486"/>
      <c r="R80" s="486"/>
      <c r="S80" s="486"/>
    </row>
    <row r="81" spans="1:19">
      <c r="A81" s="21"/>
      <c r="B81" s="21">
        <v>72</v>
      </c>
      <c r="C81" s="487">
        <f t="shared" si="11"/>
        <v>0</v>
      </c>
      <c r="D81" s="487">
        <f t="shared" si="12"/>
        <v>0</v>
      </c>
      <c r="E81" s="487">
        <f t="shared" si="8"/>
        <v>0</v>
      </c>
      <c r="F81" s="487">
        <f t="shared" si="13"/>
        <v>0</v>
      </c>
      <c r="G81" s="487"/>
      <c r="H81" s="487"/>
      <c r="J81" s="21"/>
      <c r="K81" s="21">
        <v>72</v>
      </c>
      <c r="L81" s="487">
        <f t="shared" si="14"/>
        <v>0</v>
      </c>
      <c r="M81" s="487">
        <f t="shared" si="9"/>
        <v>0</v>
      </c>
      <c r="N81" s="487">
        <f t="shared" si="10"/>
        <v>0</v>
      </c>
      <c r="O81" s="487">
        <f t="shared" si="15"/>
        <v>0</v>
      </c>
      <c r="P81" s="487"/>
      <c r="Q81" s="487"/>
      <c r="R81" s="486"/>
      <c r="S81" s="486"/>
    </row>
    <row r="82" spans="1:19">
      <c r="A82" s="20">
        <v>7</v>
      </c>
      <c r="B82" s="20">
        <v>73</v>
      </c>
      <c r="C82" s="486">
        <f t="shared" si="11"/>
        <v>0</v>
      </c>
      <c r="D82" s="486">
        <f t="shared" si="12"/>
        <v>0</v>
      </c>
      <c r="E82" s="486">
        <f t="shared" si="8"/>
        <v>0</v>
      </c>
      <c r="F82" s="486">
        <f t="shared" si="13"/>
        <v>0</v>
      </c>
      <c r="G82" s="486">
        <f>AVERAGE(F82:F93)</f>
        <v>0</v>
      </c>
      <c r="H82" s="486">
        <f>G82*$D$4</f>
        <v>0</v>
      </c>
      <c r="J82" s="20">
        <v>7</v>
      </c>
      <c r="K82" s="20">
        <v>73</v>
      </c>
      <c r="L82" s="486">
        <f t="shared" si="14"/>
        <v>0</v>
      </c>
      <c r="M82" s="486">
        <f t="shared" si="9"/>
        <v>0</v>
      </c>
      <c r="N82" s="486">
        <f t="shared" si="10"/>
        <v>0</v>
      </c>
      <c r="O82" s="486">
        <f t="shared" si="15"/>
        <v>0</v>
      </c>
      <c r="P82" s="486">
        <f>AVERAGE(O82:O93)</f>
        <v>0</v>
      </c>
      <c r="Q82" s="486">
        <f>P82*$M$4</f>
        <v>0</v>
      </c>
      <c r="R82" s="486"/>
      <c r="S82" s="486">
        <f>H82+Q82</f>
        <v>0</v>
      </c>
    </row>
    <row r="83" spans="1:19">
      <c r="A83" s="20"/>
      <c r="B83" s="20">
        <v>74</v>
      </c>
      <c r="C83" s="486">
        <f t="shared" si="11"/>
        <v>0</v>
      </c>
      <c r="D83" s="486">
        <f t="shared" si="12"/>
        <v>0</v>
      </c>
      <c r="E83" s="486">
        <f t="shared" si="8"/>
        <v>0</v>
      </c>
      <c r="F83" s="486">
        <f t="shared" si="13"/>
        <v>0</v>
      </c>
      <c r="G83" s="486"/>
      <c r="H83" s="486"/>
      <c r="J83" s="20"/>
      <c r="K83" s="20">
        <v>74</v>
      </c>
      <c r="L83" s="486">
        <f t="shared" si="14"/>
        <v>0</v>
      </c>
      <c r="M83" s="486">
        <f t="shared" si="9"/>
        <v>0</v>
      </c>
      <c r="N83" s="486">
        <f t="shared" si="10"/>
        <v>0</v>
      </c>
      <c r="O83" s="486">
        <f t="shared" si="15"/>
        <v>0</v>
      </c>
      <c r="P83" s="486"/>
      <c r="Q83" s="486"/>
      <c r="R83" s="486"/>
      <c r="S83" s="486"/>
    </row>
    <row r="84" spans="1:19">
      <c r="A84" s="20"/>
      <c r="B84" s="20">
        <v>75</v>
      </c>
      <c r="C84" s="486">
        <f t="shared" si="11"/>
        <v>0</v>
      </c>
      <c r="D84" s="486">
        <f t="shared" si="12"/>
        <v>0</v>
      </c>
      <c r="E84" s="486">
        <f t="shared" si="8"/>
        <v>0</v>
      </c>
      <c r="F84" s="486">
        <f t="shared" si="13"/>
        <v>0</v>
      </c>
      <c r="G84" s="486"/>
      <c r="H84" s="486"/>
      <c r="J84" s="20"/>
      <c r="K84" s="20">
        <v>75</v>
      </c>
      <c r="L84" s="486">
        <f t="shared" si="14"/>
        <v>0</v>
      </c>
      <c r="M84" s="486">
        <f t="shared" si="9"/>
        <v>0</v>
      </c>
      <c r="N84" s="486">
        <f t="shared" si="10"/>
        <v>0</v>
      </c>
      <c r="O84" s="486">
        <f t="shared" si="15"/>
        <v>0</v>
      </c>
      <c r="P84" s="486"/>
      <c r="Q84" s="486"/>
      <c r="R84" s="486"/>
      <c r="S84" s="486"/>
    </row>
    <row r="85" spans="1:19">
      <c r="A85" s="20"/>
      <c r="B85" s="20">
        <v>76</v>
      </c>
      <c r="C85" s="486">
        <f t="shared" si="11"/>
        <v>0</v>
      </c>
      <c r="D85" s="486">
        <f t="shared" si="12"/>
        <v>0</v>
      </c>
      <c r="E85" s="486">
        <f t="shared" si="8"/>
        <v>0</v>
      </c>
      <c r="F85" s="486">
        <f t="shared" si="13"/>
        <v>0</v>
      </c>
      <c r="G85" s="486"/>
      <c r="H85" s="486"/>
      <c r="J85" s="20"/>
      <c r="K85" s="20">
        <v>76</v>
      </c>
      <c r="L85" s="486">
        <f t="shared" si="14"/>
        <v>0</v>
      </c>
      <c r="M85" s="486">
        <f t="shared" si="9"/>
        <v>0</v>
      </c>
      <c r="N85" s="486">
        <f t="shared" si="10"/>
        <v>0</v>
      </c>
      <c r="O85" s="486">
        <f t="shared" si="15"/>
        <v>0</v>
      </c>
      <c r="P85" s="486"/>
      <c r="Q85" s="486"/>
      <c r="R85" s="486"/>
      <c r="S85" s="486"/>
    </row>
    <row r="86" spans="1:19">
      <c r="A86" s="20"/>
      <c r="B86" s="20">
        <v>77</v>
      </c>
      <c r="C86" s="486">
        <f t="shared" si="11"/>
        <v>0</v>
      </c>
      <c r="D86" s="486">
        <f t="shared" si="12"/>
        <v>0</v>
      </c>
      <c r="E86" s="486">
        <f t="shared" si="8"/>
        <v>0</v>
      </c>
      <c r="F86" s="486">
        <f t="shared" si="13"/>
        <v>0</v>
      </c>
      <c r="G86" s="486"/>
      <c r="H86" s="486"/>
      <c r="J86" s="20"/>
      <c r="K86" s="20">
        <v>77</v>
      </c>
      <c r="L86" s="486">
        <f t="shared" si="14"/>
        <v>0</v>
      </c>
      <c r="M86" s="486">
        <f t="shared" si="9"/>
        <v>0</v>
      </c>
      <c r="N86" s="486">
        <f t="shared" si="10"/>
        <v>0</v>
      </c>
      <c r="O86" s="486">
        <f t="shared" si="15"/>
        <v>0</v>
      </c>
      <c r="P86" s="486"/>
      <c r="Q86" s="486"/>
      <c r="R86" s="486"/>
      <c r="S86" s="486"/>
    </row>
    <row r="87" spans="1:19">
      <c r="A87" s="20"/>
      <c r="B87" s="20">
        <v>78</v>
      </c>
      <c r="C87" s="486">
        <f t="shared" si="11"/>
        <v>0</v>
      </c>
      <c r="D87" s="486">
        <f t="shared" si="12"/>
        <v>0</v>
      </c>
      <c r="E87" s="486">
        <f t="shared" si="8"/>
        <v>0</v>
      </c>
      <c r="F87" s="486">
        <f t="shared" si="13"/>
        <v>0</v>
      </c>
      <c r="G87" s="486"/>
      <c r="H87" s="486"/>
      <c r="J87" s="20"/>
      <c r="K87" s="20">
        <v>78</v>
      </c>
      <c r="L87" s="486">
        <f t="shared" si="14"/>
        <v>0</v>
      </c>
      <c r="M87" s="486">
        <f t="shared" si="9"/>
        <v>0</v>
      </c>
      <c r="N87" s="486">
        <f t="shared" si="10"/>
        <v>0</v>
      </c>
      <c r="O87" s="486">
        <f t="shared" si="15"/>
        <v>0</v>
      </c>
      <c r="P87" s="486"/>
      <c r="Q87" s="486"/>
      <c r="R87" s="486"/>
      <c r="S87" s="486"/>
    </row>
    <row r="88" spans="1:19">
      <c r="A88" s="20"/>
      <c r="B88" s="20">
        <v>79</v>
      </c>
      <c r="C88" s="486">
        <f t="shared" si="11"/>
        <v>0</v>
      </c>
      <c r="D88" s="486">
        <f t="shared" si="12"/>
        <v>0</v>
      </c>
      <c r="E88" s="486">
        <f t="shared" si="8"/>
        <v>0</v>
      </c>
      <c r="F88" s="486">
        <f t="shared" si="13"/>
        <v>0</v>
      </c>
      <c r="G88" s="486"/>
      <c r="H88" s="486"/>
      <c r="J88" s="20"/>
      <c r="K88" s="20">
        <v>79</v>
      </c>
      <c r="L88" s="486">
        <f t="shared" si="14"/>
        <v>0</v>
      </c>
      <c r="M88" s="486">
        <f t="shared" si="9"/>
        <v>0</v>
      </c>
      <c r="N88" s="486">
        <f t="shared" si="10"/>
        <v>0</v>
      </c>
      <c r="O88" s="486">
        <f t="shared" si="15"/>
        <v>0</v>
      </c>
      <c r="P88" s="486"/>
      <c r="Q88" s="486"/>
      <c r="R88" s="486"/>
      <c r="S88" s="486"/>
    </row>
    <row r="89" spans="1:19">
      <c r="A89" s="20"/>
      <c r="B89" s="20">
        <v>80</v>
      </c>
      <c r="C89" s="486">
        <f t="shared" si="11"/>
        <v>0</v>
      </c>
      <c r="D89" s="486">
        <f t="shared" si="12"/>
        <v>0</v>
      </c>
      <c r="E89" s="486">
        <f t="shared" si="8"/>
        <v>0</v>
      </c>
      <c r="F89" s="486">
        <f t="shared" si="13"/>
        <v>0</v>
      </c>
      <c r="G89" s="486"/>
      <c r="H89" s="486"/>
      <c r="J89" s="20"/>
      <c r="K89" s="20">
        <v>80</v>
      </c>
      <c r="L89" s="486">
        <f t="shared" si="14"/>
        <v>0</v>
      </c>
      <c r="M89" s="486">
        <f t="shared" si="9"/>
        <v>0</v>
      </c>
      <c r="N89" s="486">
        <f t="shared" si="10"/>
        <v>0</v>
      </c>
      <c r="O89" s="486">
        <f t="shared" si="15"/>
        <v>0</v>
      </c>
      <c r="P89" s="486"/>
      <c r="Q89" s="486"/>
      <c r="R89" s="486"/>
      <c r="S89" s="486"/>
    </row>
    <row r="90" spans="1:19">
      <c r="A90" s="20"/>
      <c r="B90" s="20">
        <v>81</v>
      </c>
      <c r="C90" s="486">
        <f t="shared" si="11"/>
        <v>0</v>
      </c>
      <c r="D90" s="486">
        <f t="shared" si="12"/>
        <v>0</v>
      </c>
      <c r="E90" s="486">
        <f t="shared" si="8"/>
        <v>0</v>
      </c>
      <c r="F90" s="486">
        <f t="shared" si="13"/>
        <v>0</v>
      </c>
      <c r="G90" s="486"/>
      <c r="H90" s="486"/>
      <c r="J90" s="20"/>
      <c r="K90" s="20">
        <v>81</v>
      </c>
      <c r="L90" s="486">
        <f t="shared" si="14"/>
        <v>0</v>
      </c>
      <c r="M90" s="486">
        <f t="shared" si="9"/>
        <v>0</v>
      </c>
      <c r="N90" s="486">
        <f t="shared" si="10"/>
        <v>0</v>
      </c>
      <c r="O90" s="486">
        <f t="shared" si="15"/>
        <v>0</v>
      </c>
      <c r="P90" s="486"/>
      <c r="Q90" s="486"/>
      <c r="R90" s="486"/>
      <c r="S90" s="486"/>
    </row>
    <row r="91" spans="1:19">
      <c r="A91" s="20"/>
      <c r="B91" s="20">
        <v>82</v>
      </c>
      <c r="C91" s="486">
        <f t="shared" si="11"/>
        <v>0</v>
      </c>
      <c r="D91" s="486">
        <f t="shared" si="12"/>
        <v>0</v>
      </c>
      <c r="E91" s="486">
        <f t="shared" si="8"/>
        <v>0</v>
      </c>
      <c r="F91" s="486">
        <f t="shared" si="13"/>
        <v>0</v>
      </c>
      <c r="G91" s="486"/>
      <c r="H91" s="486"/>
      <c r="J91" s="20"/>
      <c r="K91" s="20">
        <v>82</v>
      </c>
      <c r="L91" s="486">
        <f t="shared" si="14"/>
        <v>0</v>
      </c>
      <c r="M91" s="486">
        <f t="shared" si="9"/>
        <v>0</v>
      </c>
      <c r="N91" s="486">
        <f t="shared" si="10"/>
        <v>0</v>
      </c>
      <c r="O91" s="486">
        <f t="shared" si="15"/>
        <v>0</v>
      </c>
      <c r="P91" s="486"/>
      <c r="Q91" s="486"/>
      <c r="R91" s="486"/>
      <c r="S91" s="486"/>
    </row>
    <row r="92" spans="1:19">
      <c r="A92" s="20"/>
      <c r="B92" s="20">
        <v>83</v>
      </c>
      <c r="C92" s="486">
        <f t="shared" si="11"/>
        <v>0</v>
      </c>
      <c r="D92" s="486">
        <f t="shared" si="12"/>
        <v>0</v>
      </c>
      <c r="E92" s="486">
        <f t="shared" si="8"/>
        <v>0</v>
      </c>
      <c r="F92" s="486">
        <f t="shared" si="13"/>
        <v>0</v>
      </c>
      <c r="G92" s="486"/>
      <c r="H92" s="486"/>
      <c r="J92" s="20"/>
      <c r="K92" s="20">
        <v>83</v>
      </c>
      <c r="L92" s="486">
        <f t="shared" si="14"/>
        <v>0</v>
      </c>
      <c r="M92" s="486">
        <f t="shared" si="9"/>
        <v>0</v>
      </c>
      <c r="N92" s="486">
        <f t="shared" si="10"/>
        <v>0</v>
      </c>
      <c r="O92" s="486">
        <f t="shared" si="15"/>
        <v>0</v>
      </c>
      <c r="P92" s="486"/>
      <c r="Q92" s="486"/>
      <c r="R92" s="486"/>
      <c r="S92" s="486"/>
    </row>
    <row r="93" spans="1:19">
      <c r="A93" s="21"/>
      <c r="B93" s="21">
        <v>84</v>
      </c>
      <c r="C93" s="487">
        <f t="shared" si="11"/>
        <v>0</v>
      </c>
      <c r="D93" s="487">
        <f t="shared" si="12"/>
        <v>0</v>
      </c>
      <c r="E93" s="487">
        <f t="shared" si="8"/>
        <v>0</v>
      </c>
      <c r="F93" s="487">
        <f t="shared" si="13"/>
        <v>0</v>
      </c>
      <c r="G93" s="487"/>
      <c r="H93" s="487"/>
      <c r="J93" s="21"/>
      <c r="K93" s="21">
        <v>84</v>
      </c>
      <c r="L93" s="487">
        <f t="shared" si="14"/>
        <v>0</v>
      </c>
      <c r="M93" s="487">
        <f t="shared" si="9"/>
        <v>0</v>
      </c>
      <c r="N93" s="487">
        <f t="shared" si="10"/>
        <v>0</v>
      </c>
      <c r="O93" s="487">
        <f t="shared" si="15"/>
        <v>0</v>
      </c>
      <c r="P93" s="487"/>
      <c r="Q93" s="487"/>
      <c r="R93" s="486"/>
      <c r="S93" s="486"/>
    </row>
    <row r="94" spans="1:19">
      <c r="A94" s="20">
        <v>8</v>
      </c>
      <c r="B94" s="20">
        <v>85</v>
      </c>
      <c r="C94" s="486">
        <f t="shared" si="11"/>
        <v>0</v>
      </c>
      <c r="D94" s="486">
        <f t="shared" si="12"/>
        <v>0</v>
      </c>
      <c r="E94" s="486">
        <f t="shared" si="8"/>
        <v>0</v>
      </c>
      <c r="F94" s="486">
        <f t="shared" si="13"/>
        <v>0</v>
      </c>
      <c r="G94" s="486">
        <f>AVERAGE(F94:F105)</f>
        <v>0</v>
      </c>
      <c r="H94" s="486">
        <f>G94*$D$4</f>
        <v>0</v>
      </c>
      <c r="J94" s="20">
        <v>8</v>
      </c>
      <c r="K94" s="20">
        <v>85</v>
      </c>
      <c r="L94" s="486">
        <f t="shared" si="14"/>
        <v>0</v>
      </c>
      <c r="M94" s="486">
        <f t="shared" si="9"/>
        <v>0</v>
      </c>
      <c r="N94" s="486">
        <f t="shared" si="10"/>
        <v>0</v>
      </c>
      <c r="O94" s="486">
        <f t="shared" si="15"/>
        <v>0</v>
      </c>
      <c r="P94" s="486">
        <f>AVERAGE(O94:O105)</f>
        <v>0</v>
      </c>
      <c r="Q94" s="486">
        <f>P94*$M$4</f>
        <v>0</v>
      </c>
      <c r="R94" s="486"/>
      <c r="S94" s="486">
        <f>H94+Q94</f>
        <v>0</v>
      </c>
    </row>
    <row r="95" spans="1:19">
      <c r="A95" s="20"/>
      <c r="B95" s="20">
        <v>86</v>
      </c>
      <c r="C95" s="486">
        <f t="shared" si="11"/>
        <v>0</v>
      </c>
      <c r="D95" s="486">
        <f t="shared" si="12"/>
        <v>0</v>
      </c>
      <c r="E95" s="486">
        <f t="shared" si="8"/>
        <v>0</v>
      </c>
      <c r="F95" s="486">
        <f t="shared" si="13"/>
        <v>0</v>
      </c>
      <c r="G95" s="486"/>
      <c r="H95" s="486"/>
      <c r="J95" s="20"/>
      <c r="K95" s="20">
        <v>86</v>
      </c>
      <c r="L95" s="486">
        <f t="shared" si="14"/>
        <v>0</v>
      </c>
      <c r="M95" s="486">
        <f t="shared" si="9"/>
        <v>0</v>
      </c>
      <c r="N95" s="486">
        <f t="shared" si="10"/>
        <v>0</v>
      </c>
      <c r="O95" s="486">
        <f t="shared" si="15"/>
        <v>0</v>
      </c>
      <c r="P95" s="486"/>
      <c r="Q95" s="486"/>
      <c r="R95" s="486"/>
      <c r="S95" s="486"/>
    </row>
    <row r="96" spans="1:19">
      <c r="A96" s="20"/>
      <c r="B96" s="20">
        <v>87</v>
      </c>
      <c r="C96" s="486">
        <f t="shared" si="11"/>
        <v>0</v>
      </c>
      <c r="D96" s="486">
        <f t="shared" si="12"/>
        <v>0</v>
      </c>
      <c r="E96" s="486">
        <f t="shared" si="8"/>
        <v>0</v>
      </c>
      <c r="F96" s="486">
        <f t="shared" si="13"/>
        <v>0</v>
      </c>
      <c r="G96" s="486"/>
      <c r="H96" s="486"/>
      <c r="J96" s="20"/>
      <c r="K96" s="20">
        <v>87</v>
      </c>
      <c r="L96" s="486">
        <f t="shared" si="14"/>
        <v>0</v>
      </c>
      <c r="M96" s="486">
        <f t="shared" si="9"/>
        <v>0</v>
      </c>
      <c r="N96" s="486">
        <f t="shared" si="10"/>
        <v>0</v>
      </c>
      <c r="O96" s="486">
        <f t="shared" si="15"/>
        <v>0</v>
      </c>
      <c r="P96" s="486"/>
      <c r="Q96" s="486"/>
      <c r="R96" s="486"/>
      <c r="S96" s="486"/>
    </row>
    <row r="97" spans="1:19">
      <c r="A97" s="20"/>
      <c r="B97" s="20">
        <v>88</v>
      </c>
      <c r="C97" s="486">
        <f t="shared" si="11"/>
        <v>0</v>
      </c>
      <c r="D97" s="486">
        <f t="shared" si="12"/>
        <v>0</v>
      </c>
      <c r="E97" s="486">
        <f t="shared" si="8"/>
        <v>0</v>
      </c>
      <c r="F97" s="486">
        <f t="shared" si="13"/>
        <v>0</v>
      </c>
      <c r="G97" s="486"/>
      <c r="H97" s="486"/>
      <c r="J97" s="20"/>
      <c r="K97" s="20">
        <v>88</v>
      </c>
      <c r="L97" s="486">
        <f t="shared" si="14"/>
        <v>0</v>
      </c>
      <c r="M97" s="486">
        <f t="shared" si="9"/>
        <v>0</v>
      </c>
      <c r="N97" s="486">
        <f t="shared" si="10"/>
        <v>0</v>
      </c>
      <c r="O97" s="486">
        <f t="shared" si="15"/>
        <v>0</v>
      </c>
      <c r="P97" s="486"/>
      <c r="Q97" s="486"/>
      <c r="R97" s="486"/>
      <c r="S97" s="486"/>
    </row>
    <row r="98" spans="1:19">
      <c r="A98" s="20"/>
      <c r="B98" s="20">
        <v>89</v>
      </c>
      <c r="C98" s="486">
        <f t="shared" si="11"/>
        <v>0</v>
      </c>
      <c r="D98" s="486">
        <f t="shared" si="12"/>
        <v>0</v>
      </c>
      <c r="E98" s="486">
        <f t="shared" si="8"/>
        <v>0</v>
      </c>
      <c r="F98" s="486">
        <f t="shared" si="13"/>
        <v>0</v>
      </c>
      <c r="G98" s="486"/>
      <c r="H98" s="486"/>
      <c r="J98" s="20"/>
      <c r="K98" s="20">
        <v>89</v>
      </c>
      <c r="L98" s="486">
        <f t="shared" si="14"/>
        <v>0</v>
      </c>
      <c r="M98" s="486">
        <f t="shared" si="9"/>
        <v>0</v>
      </c>
      <c r="N98" s="486">
        <f t="shared" si="10"/>
        <v>0</v>
      </c>
      <c r="O98" s="486">
        <f t="shared" si="15"/>
        <v>0</v>
      </c>
      <c r="P98" s="486"/>
      <c r="Q98" s="486"/>
      <c r="R98" s="486"/>
      <c r="S98" s="486"/>
    </row>
    <row r="99" spans="1:19">
      <c r="A99" s="20"/>
      <c r="B99" s="20">
        <v>90</v>
      </c>
      <c r="C99" s="486">
        <f t="shared" si="11"/>
        <v>0</v>
      </c>
      <c r="D99" s="486">
        <f t="shared" si="12"/>
        <v>0</v>
      </c>
      <c r="E99" s="486">
        <f t="shared" si="8"/>
        <v>0</v>
      </c>
      <c r="F99" s="486">
        <f t="shared" si="13"/>
        <v>0</v>
      </c>
      <c r="G99" s="486"/>
      <c r="H99" s="486"/>
      <c r="J99" s="20"/>
      <c r="K99" s="20">
        <v>90</v>
      </c>
      <c r="L99" s="486">
        <f t="shared" si="14"/>
        <v>0</v>
      </c>
      <c r="M99" s="486">
        <f t="shared" si="9"/>
        <v>0</v>
      </c>
      <c r="N99" s="486">
        <f t="shared" si="10"/>
        <v>0</v>
      </c>
      <c r="O99" s="486">
        <f t="shared" si="15"/>
        <v>0</v>
      </c>
      <c r="P99" s="486"/>
      <c r="Q99" s="486"/>
      <c r="R99" s="486"/>
      <c r="S99" s="486"/>
    </row>
    <row r="100" spans="1:19">
      <c r="A100" s="20"/>
      <c r="B100" s="20">
        <v>91</v>
      </c>
      <c r="C100" s="486">
        <f t="shared" si="11"/>
        <v>0</v>
      </c>
      <c r="D100" s="486">
        <f t="shared" si="12"/>
        <v>0</v>
      </c>
      <c r="E100" s="486">
        <f t="shared" si="8"/>
        <v>0</v>
      </c>
      <c r="F100" s="486">
        <f t="shared" si="13"/>
        <v>0</v>
      </c>
      <c r="G100" s="486"/>
      <c r="H100" s="486"/>
      <c r="J100" s="20"/>
      <c r="K100" s="20">
        <v>91</v>
      </c>
      <c r="L100" s="486">
        <f t="shared" si="14"/>
        <v>0</v>
      </c>
      <c r="M100" s="486">
        <f t="shared" si="9"/>
        <v>0</v>
      </c>
      <c r="N100" s="486">
        <f t="shared" si="10"/>
        <v>0</v>
      </c>
      <c r="O100" s="486">
        <f t="shared" si="15"/>
        <v>0</v>
      </c>
      <c r="P100" s="486"/>
      <c r="Q100" s="486"/>
      <c r="R100" s="486"/>
      <c r="S100" s="486"/>
    </row>
    <row r="101" spans="1:19">
      <c r="A101" s="20"/>
      <c r="B101" s="20">
        <v>92</v>
      </c>
      <c r="C101" s="486">
        <f t="shared" si="11"/>
        <v>0</v>
      </c>
      <c r="D101" s="486">
        <f t="shared" si="12"/>
        <v>0</v>
      </c>
      <c r="E101" s="486">
        <f t="shared" si="8"/>
        <v>0</v>
      </c>
      <c r="F101" s="486">
        <f t="shared" si="13"/>
        <v>0</v>
      </c>
      <c r="G101" s="486"/>
      <c r="H101" s="486"/>
      <c r="J101" s="20"/>
      <c r="K101" s="20">
        <v>92</v>
      </c>
      <c r="L101" s="486">
        <f t="shared" si="14"/>
        <v>0</v>
      </c>
      <c r="M101" s="486">
        <f t="shared" si="9"/>
        <v>0</v>
      </c>
      <c r="N101" s="486">
        <f t="shared" si="10"/>
        <v>0</v>
      </c>
      <c r="O101" s="486">
        <f t="shared" si="15"/>
        <v>0</v>
      </c>
      <c r="P101" s="486"/>
      <c r="Q101" s="486"/>
      <c r="R101" s="486"/>
      <c r="S101" s="486"/>
    </row>
    <row r="102" spans="1:19">
      <c r="A102" s="20"/>
      <c r="B102" s="20">
        <v>93</v>
      </c>
      <c r="C102" s="486">
        <f t="shared" si="11"/>
        <v>0</v>
      </c>
      <c r="D102" s="486">
        <f t="shared" si="12"/>
        <v>0</v>
      </c>
      <c r="E102" s="486">
        <f t="shared" si="8"/>
        <v>0</v>
      </c>
      <c r="F102" s="486">
        <f t="shared" si="13"/>
        <v>0</v>
      </c>
      <c r="G102" s="486"/>
      <c r="H102" s="486"/>
      <c r="J102" s="20"/>
      <c r="K102" s="20">
        <v>93</v>
      </c>
      <c r="L102" s="486">
        <f t="shared" si="14"/>
        <v>0</v>
      </c>
      <c r="M102" s="486">
        <f t="shared" si="9"/>
        <v>0</v>
      </c>
      <c r="N102" s="486">
        <f t="shared" si="10"/>
        <v>0</v>
      </c>
      <c r="O102" s="486">
        <f t="shared" si="15"/>
        <v>0</v>
      </c>
      <c r="P102" s="486"/>
      <c r="Q102" s="486"/>
      <c r="R102" s="486"/>
      <c r="S102" s="486"/>
    </row>
    <row r="103" spans="1:19">
      <c r="A103" s="20"/>
      <c r="B103" s="20">
        <v>94</v>
      </c>
      <c r="C103" s="486">
        <f t="shared" si="11"/>
        <v>0</v>
      </c>
      <c r="D103" s="486">
        <f t="shared" si="12"/>
        <v>0</v>
      </c>
      <c r="E103" s="486">
        <f t="shared" si="8"/>
        <v>0</v>
      </c>
      <c r="F103" s="486">
        <f t="shared" si="13"/>
        <v>0</v>
      </c>
      <c r="G103" s="486"/>
      <c r="H103" s="486"/>
      <c r="J103" s="20"/>
      <c r="K103" s="20">
        <v>94</v>
      </c>
      <c r="L103" s="486">
        <f t="shared" si="14"/>
        <v>0</v>
      </c>
      <c r="M103" s="486">
        <f t="shared" si="9"/>
        <v>0</v>
      </c>
      <c r="N103" s="486">
        <f t="shared" si="10"/>
        <v>0</v>
      </c>
      <c r="O103" s="486">
        <f t="shared" si="15"/>
        <v>0</v>
      </c>
      <c r="P103" s="486"/>
      <c r="Q103" s="486"/>
      <c r="R103" s="486"/>
      <c r="S103" s="486"/>
    </row>
    <row r="104" spans="1:19">
      <c r="A104" s="20"/>
      <c r="B104" s="20">
        <v>95</v>
      </c>
      <c r="C104" s="486">
        <f t="shared" si="11"/>
        <v>0</v>
      </c>
      <c r="D104" s="486">
        <f t="shared" si="12"/>
        <v>0</v>
      </c>
      <c r="E104" s="486">
        <f t="shared" si="8"/>
        <v>0</v>
      </c>
      <c r="F104" s="486">
        <f t="shared" si="13"/>
        <v>0</v>
      </c>
      <c r="G104" s="486"/>
      <c r="H104" s="486"/>
      <c r="J104" s="20"/>
      <c r="K104" s="20">
        <v>95</v>
      </c>
      <c r="L104" s="486">
        <f t="shared" si="14"/>
        <v>0</v>
      </c>
      <c r="M104" s="486">
        <f t="shared" si="9"/>
        <v>0</v>
      </c>
      <c r="N104" s="486">
        <f t="shared" si="10"/>
        <v>0</v>
      </c>
      <c r="O104" s="486">
        <f t="shared" si="15"/>
        <v>0</v>
      </c>
      <c r="P104" s="486"/>
      <c r="Q104" s="486"/>
      <c r="R104" s="486"/>
      <c r="S104" s="486"/>
    </row>
    <row r="105" spans="1:19">
      <c r="A105" s="21"/>
      <c r="B105" s="21">
        <v>96</v>
      </c>
      <c r="C105" s="487">
        <f t="shared" si="11"/>
        <v>0</v>
      </c>
      <c r="D105" s="487">
        <f t="shared" si="12"/>
        <v>0</v>
      </c>
      <c r="E105" s="487">
        <f t="shared" si="8"/>
        <v>0</v>
      </c>
      <c r="F105" s="487">
        <f t="shared" si="13"/>
        <v>0</v>
      </c>
      <c r="G105" s="487"/>
      <c r="H105" s="487"/>
      <c r="J105" s="21"/>
      <c r="K105" s="21">
        <v>96</v>
      </c>
      <c r="L105" s="487">
        <f t="shared" si="14"/>
        <v>0</v>
      </c>
      <c r="M105" s="487">
        <f t="shared" si="9"/>
        <v>0</v>
      </c>
      <c r="N105" s="487">
        <f t="shared" si="10"/>
        <v>0</v>
      </c>
      <c r="O105" s="487">
        <f t="shared" si="15"/>
        <v>0</v>
      </c>
      <c r="P105" s="487"/>
      <c r="Q105" s="487"/>
      <c r="R105" s="486"/>
      <c r="S105" s="486"/>
    </row>
    <row r="106" spans="1:19">
      <c r="A106" s="20">
        <v>9</v>
      </c>
      <c r="B106" s="20">
        <v>97</v>
      </c>
      <c r="C106" s="486">
        <f t="shared" si="11"/>
        <v>0</v>
      </c>
      <c r="D106" s="486">
        <f t="shared" si="12"/>
        <v>0</v>
      </c>
      <c r="E106" s="486">
        <f t="shared" si="8"/>
        <v>0</v>
      </c>
      <c r="F106" s="486">
        <f t="shared" si="13"/>
        <v>0</v>
      </c>
      <c r="G106" s="486">
        <f>AVERAGE(F106:F117)</f>
        <v>0</v>
      </c>
      <c r="H106" s="486">
        <f>G106*$D$4</f>
        <v>0</v>
      </c>
      <c r="J106" s="20">
        <v>9</v>
      </c>
      <c r="K106" s="20">
        <v>97</v>
      </c>
      <c r="L106" s="486">
        <f t="shared" si="14"/>
        <v>0</v>
      </c>
      <c r="M106" s="486">
        <f t="shared" si="9"/>
        <v>0</v>
      </c>
      <c r="N106" s="486">
        <f t="shared" si="10"/>
        <v>0</v>
      </c>
      <c r="O106" s="486">
        <f t="shared" si="15"/>
        <v>0</v>
      </c>
      <c r="P106" s="486">
        <f>AVERAGE(O106:O117)</f>
        <v>0</v>
      </c>
      <c r="Q106" s="486">
        <f>P106*$M$4</f>
        <v>0</v>
      </c>
      <c r="R106" s="486"/>
      <c r="S106" s="486">
        <f>H106+Q106</f>
        <v>0</v>
      </c>
    </row>
    <row r="107" spans="1:19">
      <c r="A107" s="20"/>
      <c r="B107" s="20">
        <v>98</v>
      </c>
      <c r="C107" s="486">
        <f t="shared" si="11"/>
        <v>0</v>
      </c>
      <c r="D107" s="486">
        <f t="shared" si="12"/>
        <v>0</v>
      </c>
      <c r="E107" s="486">
        <f t="shared" si="8"/>
        <v>0</v>
      </c>
      <c r="F107" s="486">
        <f t="shared" si="13"/>
        <v>0</v>
      </c>
      <c r="G107" s="486"/>
      <c r="H107" s="486"/>
      <c r="J107" s="20"/>
      <c r="K107" s="20">
        <v>98</v>
      </c>
      <c r="L107" s="486">
        <f t="shared" si="14"/>
        <v>0</v>
      </c>
      <c r="M107" s="486">
        <f t="shared" si="9"/>
        <v>0</v>
      </c>
      <c r="N107" s="486">
        <f t="shared" si="10"/>
        <v>0</v>
      </c>
      <c r="O107" s="486">
        <f t="shared" si="15"/>
        <v>0</v>
      </c>
      <c r="P107" s="486"/>
      <c r="Q107" s="486"/>
      <c r="R107" s="486"/>
      <c r="S107" s="486"/>
    </row>
    <row r="108" spans="1:19">
      <c r="A108" s="20"/>
      <c r="B108" s="20">
        <v>99</v>
      </c>
      <c r="C108" s="486">
        <f t="shared" si="11"/>
        <v>0</v>
      </c>
      <c r="D108" s="486">
        <f t="shared" si="12"/>
        <v>0</v>
      </c>
      <c r="E108" s="486">
        <f t="shared" si="8"/>
        <v>0</v>
      </c>
      <c r="F108" s="486">
        <f t="shared" si="13"/>
        <v>0</v>
      </c>
      <c r="G108" s="486"/>
      <c r="H108" s="486"/>
      <c r="J108" s="20"/>
      <c r="K108" s="20">
        <v>99</v>
      </c>
      <c r="L108" s="486">
        <f t="shared" si="14"/>
        <v>0</v>
      </c>
      <c r="M108" s="486">
        <f t="shared" si="9"/>
        <v>0</v>
      </c>
      <c r="N108" s="486">
        <f t="shared" si="10"/>
        <v>0</v>
      </c>
      <c r="O108" s="486">
        <f t="shared" si="15"/>
        <v>0</v>
      </c>
      <c r="P108" s="486"/>
      <c r="Q108" s="486"/>
      <c r="R108" s="486"/>
      <c r="S108" s="486"/>
    </row>
    <row r="109" spans="1:19">
      <c r="A109" s="20"/>
      <c r="B109" s="20">
        <v>100</v>
      </c>
      <c r="C109" s="486">
        <f t="shared" si="11"/>
        <v>0</v>
      </c>
      <c r="D109" s="486">
        <f t="shared" si="12"/>
        <v>0</v>
      </c>
      <c r="E109" s="486">
        <f t="shared" si="8"/>
        <v>0</v>
      </c>
      <c r="F109" s="486">
        <f t="shared" si="13"/>
        <v>0</v>
      </c>
      <c r="G109" s="486"/>
      <c r="H109" s="486"/>
      <c r="J109" s="20"/>
      <c r="K109" s="20">
        <v>100</v>
      </c>
      <c r="L109" s="486">
        <f t="shared" si="14"/>
        <v>0</v>
      </c>
      <c r="M109" s="486">
        <f t="shared" si="9"/>
        <v>0</v>
      </c>
      <c r="N109" s="486">
        <f t="shared" si="10"/>
        <v>0</v>
      </c>
      <c r="O109" s="486">
        <f t="shared" si="15"/>
        <v>0</v>
      </c>
      <c r="P109" s="486"/>
      <c r="Q109" s="486"/>
      <c r="R109" s="486"/>
      <c r="S109" s="486"/>
    </row>
    <row r="110" spans="1:19">
      <c r="A110" s="20"/>
      <c r="B110" s="20">
        <v>101</v>
      </c>
      <c r="C110" s="486">
        <f t="shared" si="11"/>
        <v>0</v>
      </c>
      <c r="D110" s="486">
        <f t="shared" si="12"/>
        <v>0</v>
      </c>
      <c r="E110" s="486">
        <f t="shared" si="8"/>
        <v>0</v>
      </c>
      <c r="F110" s="486">
        <f t="shared" si="13"/>
        <v>0</v>
      </c>
      <c r="G110" s="486"/>
      <c r="H110" s="486"/>
      <c r="J110" s="20"/>
      <c r="K110" s="20">
        <v>101</v>
      </c>
      <c r="L110" s="486">
        <f t="shared" si="14"/>
        <v>0</v>
      </c>
      <c r="M110" s="486">
        <f t="shared" si="9"/>
        <v>0</v>
      </c>
      <c r="N110" s="486">
        <f t="shared" si="10"/>
        <v>0</v>
      </c>
      <c r="O110" s="486">
        <f t="shared" si="15"/>
        <v>0</v>
      </c>
      <c r="P110" s="486"/>
      <c r="Q110" s="486"/>
      <c r="R110" s="486"/>
      <c r="S110" s="486"/>
    </row>
    <row r="111" spans="1:19">
      <c r="A111" s="20"/>
      <c r="B111" s="20">
        <v>102</v>
      </c>
      <c r="C111" s="486">
        <f t="shared" si="11"/>
        <v>0</v>
      </c>
      <c r="D111" s="486">
        <f t="shared" si="12"/>
        <v>0</v>
      </c>
      <c r="E111" s="486">
        <f t="shared" si="8"/>
        <v>0</v>
      </c>
      <c r="F111" s="486">
        <f t="shared" si="13"/>
        <v>0</v>
      </c>
      <c r="G111" s="486"/>
      <c r="H111" s="486"/>
      <c r="J111" s="20"/>
      <c r="K111" s="20">
        <v>102</v>
      </c>
      <c r="L111" s="486">
        <f t="shared" si="14"/>
        <v>0</v>
      </c>
      <c r="M111" s="486">
        <f t="shared" si="9"/>
        <v>0</v>
      </c>
      <c r="N111" s="486">
        <f t="shared" si="10"/>
        <v>0</v>
      </c>
      <c r="O111" s="486">
        <f t="shared" si="15"/>
        <v>0</v>
      </c>
      <c r="P111" s="486"/>
      <c r="Q111" s="486"/>
      <c r="R111" s="486"/>
      <c r="S111" s="486"/>
    </row>
    <row r="112" spans="1:19">
      <c r="A112" s="20"/>
      <c r="B112" s="20">
        <v>103</v>
      </c>
      <c r="C112" s="486">
        <f t="shared" si="11"/>
        <v>0</v>
      </c>
      <c r="D112" s="486">
        <f t="shared" si="12"/>
        <v>0</v>
      </c>
      <c r="E112" s="486">
        <f t="shared" si="8"/>
        <v>0</v>
      </c>
      <c r="F112" s="486">
        <f t="shared" si="13"/>
        <v>0</v>
      </c>
      <c r="G112" s="486"/>
      <c r="H112" s="486"/>
      <c r="J112" s="20"/>
      <c r="K112" s="20">
        <v>103</v>
      </c>
      <c r="L112" s="486">
        <f t="shared" si="14"/>
        <v>0</v>
      </c>
      <c r="M112" s="486">
        <f t="shared" si="9"/>
        <v>0</v>
      </c>
      <c r="N112" s="486">
        <f t="shared" si="10"/>
        <v>0</v>
      </c>
      <c r="O112" s="486">
        <f t="shared" si="15"/>
        <v>0</v>
      </c>
      <c r="P112" s="486"/>
      <c r="Q112" s="486"/>
      <c r="R112" s="486"/>
      <c r="S112" s="486"/>
    </row>
    <row r="113" spans="1:19">
      <c r="A113" s="20"/>
      <c r="B113" s="20">
        <v>104</v>
      </c>
      <c r="C113" s="486">
        <f t="shared" si="11"/>
        <v>0</v>
      </c>
      <c r="D113" s="486">
        <f t="shared" si="12"/>
        <v>0</v>
      </c>
      <c r="E113" s="486">
        <f t="shared" si="8"/>
        <v>0</v>
      </c>
      <c r="F113" s="486">
        <f t="shared" si="13"/>
        <v>0</v>
      </c>
      <c r="G113" s="486"/>
      <c r="H113" s="486"/>
      <c r="J113" s="20"/>
      <c r="K113" s="20">
        <v>104</v>
      </c>
      <c r="L113" s="486">
        <f t="shared" si="14"/>
        <v>0</v>
      </c>
      <c r="M113" s="486">
        <f t="shared" si="9"/>
        <v>0</v>
      </c>
      <c r="N113" s="486">
        <f t="shared" si="10"/>
        <v>0</v>
      </c>
      <c r="O113" s="486">
        <f t="shared" si="15"/>
        <v>0</v>
      </c>
      <c r="P113" s="486"/>
      <c r="Q113" s="486"/>
      <c r="R113" s="486"/>
      <c r="S113" s="486"/>
    </row>
    <row r="114" spans="1:19">
      <c r="A114" s="20"/>
      <c r="B114" s="20">
        <v>105</v>
      </c>
      <c r="C114" s="486">
        <f t="shared" si="11"/>
        <v>0</v>
      </c>
      <c r="D114" s="486">
        <f t="shared" si="12"/>
        <v>0</v>
      </c>
      <c r="E114" s="486">
        <f t="shared" si="8"/>
        <v>0</v>
      </c>
      <c r="F114" s="486">
        <f t="shared" si="13"/>
        <v>0</v>
      </c>
      <c r="G114" s="486"/>
      <c r="H114" s="486"/>
      <c r="J114" s="20"/>
      <c r="K114" s="20">
        <v>105</v>
      </c>
      <c r="L114" s="486">
        <f t="shared" si="14"/>
        <v>0</v>
      </c>
      <c r="M114" s="486">
        <f t="shared" si="9"/>
        <v>0</v>
      </c>
      <c r="N114" s="486">
        <f t="shared" si="10"/>
        <v>0</v>
      </c>
      <c r="O114" s="486">
        <f t="shared" si="15"/>
        <v>0</v>
      </c>
      <c r="P114" s="486"/>
      <c r="Q114" s="486"/>
      <c r="R114" s="486"/>
      <c r="S114" s="486"/>
    </row>
    <row r="115" spans="1:19">
      <c r="A115" s="20"/>
      <c r="B115" s="20">
        <v>106</v>
      </c>
      <c r="C115" s="486">
        <f t="shared" si="11"/>
        <v>0</v>
      </c>
      <c r="D115" s="486">
        <f t="shared" si="12"/>
        <v>0</v>
      </c>
      <c r="E115" s="486">
        <f t="shared" si="8"/>
        <v>0</v>
      </c>
      <c r="F115" s="486">
        <f t="shared" si="13"/>
        <v>0</v>
      </c>
      <c r="G115" s="486"/>
      <c r="H115" s="486"/>
      <c r="J115" s="20"/>
      <c r="K115" s="20">
        <v>106</v>
      </c>
      <c r="L115" s="486">
        <f t="shared" si="14"/>
        <v>0</v>
      </c>
      <c r="M115" s="486">
        <f t="shared" si="9"/>
        <v>0</v>
      </c>
      <c r="N115" s="486">
        <f t="shared" si="10"/>
        <v>0</v>
      </c>
      <c r="O115" s="486">
        <f t="shared" si="15"/>
        <v>0</v>
      </c>
      <c r="P115" s="486"/>
      <c r="Q115" s="486"/>
      <c r="R115" s="486"/>
      <c r="S115" s="486"/>
    </row>
    <row r="116" spans="1:19">
      <c r="A116" s="20"/>
      <c r="B116" s="20">
        <v>107</v>
      </c>
      <c r="C116" s="486">
        <f t="shared" si="11"/>
        <v>0</v>
      </c>
      <c r="D116" s="486">
        <f t="shared" si="12"/>
        <v>0</v>
      </c>
      <c r="E116" s="486">
        <f t="shared" si="8"/>
        <v>0</v>
      </c>
      <c r="F116" s="486">
        <f t="shared" si="13"/>
        <v>0</v>
      </c>
      <c r="G116" s="486"/>
      <c r="H116" s="486"/>
      <c r="J116" s="20"/>
      <c r="K116" s="20">
        <v>107</v>
      </c>
      <c r="L116" s="486">
        <f t="shared" si="14"/>
        <v>0</v>
      </c>
      <c r="M116" s="486">
        <f t="shared" si="9"/>
        <v>0</v>
      </c>
      <c r="N116" s="486">
        <f t="shared" si="10"/>
        <v>0</v>
      </c>
      <c r="O116" s="486">
        <f t="shared" si="15"/>
        <v>0</v>
      </c>
      <c r="P116" s="486"/>
      <c r="Q116" s="486"/>
      <c r="R116" s="486"/>
      <c r="S116" s="486"/>
    </row>
    <row r="117" spans="1:19">
      <c r="A117" s="21"/>
      <c r="B117" s="21">
        <v>108</v>
      </c>
      <c r="C117" s="487">
        <f t="shared" si="11"/>
        <v>0</v>
      </c>
      <c r="D117" s="487">
        <f t="shared" si="12"/>
        <v>0</v>
      </c>
      <c r="E117" s="487">
        <f t="shared" si="8"/>
        <v>0</v>
      </c>
      <c r="F117" s="487">
        <f t="shared" si="13"/>
        <v>0</v>
      </c>
      <c r="G117" s="487"/>
      <c r="H117" s="487"/>
      <c r="J117" s="21"/>
      <c r="K117" s="21">
        <v>108</v>
      </c>
      <c r="L117" s="487">
        <f t="shared" si="14"/>
        <v>0</v>
      </c>
      <c r="M117" s="487">
        <f t="shared" si="9"/>
        <v>0</v>
      </c>
      <c r="N117" s="487">
        <f t="shared" si="10"/>
        <v>0</v>
      </c>
      <c r="O117" s="487">
        <f t="shared" si="15"/>
        <v>0</v>
      </c>
      <c r="P117" s="487"/>
      <c r="Q117" s="487"/>
      <c r="R117" s="486"/>
      <c r="S117" s="486"/>
    </row>
    <row r="118" spans="1:19">
      <c r="A118" s="20">
        <v>10</v>
      </c>
      <c r="B118" s="20">
        <v>109</v>
      </c>
      <c r="C118" s="486">
        <f t="shared" si="11"/>
        <v>0</v>
      </c>
      <c r="D118" s="486">
        <f t="shared" si="12"/>
        <v>0</v>
      </c>
      <c r="E118" s="486">
        <f t="shared" si="8"/>
        <v>0</v>
      </c>
      <c r="F118" s="486">
        <f t="shared" si="13"/>
        <v>0</v>
      </c>
      <c r="G118" s="486">
        <f>AVERAGE(F118:F129)</f>
        <v>0</v>
      </c>
      <c r="H118" s="486">
        <f>G118*$D$4</f>
        <v>0</v>
      </c>
      <c r="J118" s="20">
        <v>10</v>
      </c>
      <c r="K118" s="20">
        <v>109</v>
      </c>
      <c r="L118" s="486">
        <f t="shared" si="14"/>
        <v>0</v>
      </c>
      <c r="M118" s="486">
        <f t="shared" si="9"/>
        <v>0</v>
      </c>
      <c r="N118" s="486">
        <f t="shared" si="10"/>
        <v>0</v>
      </c>
      <c r="O118" s="486">
        <f t="shared" si="15"/>
        <v>0</v>
      </c>
      <c r="P118" s="486">
        <f>AVERAGE(O118:O129)</f>
        <v>0</v>
      </c>
      <c r="Q118" s="486">
        <f>P118*$M$4</f>
        <v>0</v>
      </c>
      <c r="R118" s="486"/>
      <c r="S118" s="486">
        <f>H118+Q118</f>
        <v>0</v>
      </c>
    </row>
    <row r="119" spans="1:19">
      <c r="A119" s="20"/>
      <c r="B119" s="20">
        <v>110</v>
      </c>
      <c r="C119" s="486">
        <f t="shared" si="11"/>
        <v>0</v>
      </c>
      <c r="D119" s="486">
        <f t="shared" si="12"/>
        <v>0</v>
      </c>
      <c r="E119" s="486">
        <f t="shared" si="8"/>
        <v>0</v>
      </c>
      <c r="F119" s="486">
        <f t="shared" si="13"/>
        <v>0</v>
      </c>
      <c r="G119" s="486"/>
      <c r="H119" s="486"/>
      <c r="J119" s="20"/>
      <c r="K119" s="20">
        <v>110</v>
      </c>
      <c r="L119" s="486">
        <f t="shared" si="14"/>
        <v>0</v>
      </c>
      <c r="M119" s="486">
        <f t="shared" si="9"/>
        <v>0</v>
      </c>
      <c r="N119" s="486">
        <f t="shared" si="10"/>
        <v>0</v>
      </c>
      <c r="O119" s="486">
        <f t="shared" si="15"/>
        <v>0</v>
      </c>
      <c r="P119" s="486"/>
      <c r="Q119" s="486"/>
      <c r="R119" s="486"/>
      <c r="S119" s="486"/>
    </row>
    <row r="120" spans="1:19">
      <c r="A120" s="20"/>
      <c r="B120" s="20">
        <v>111</v>
      </c>
      <c r="C120" s="486">
        <f t="shared" si="11"/>
        <v>0</v>
      </c>
      <c r="D120" s="486">
        <f t="shared" si="12"/>
        <v>0</v>
      </c>
      <c r="E120" s="486">
        <f t="shared" si="8"/>
        <v>0</v>
      </c>
      <c r="F120" s="486">
        <f t="shared" si="13"/>
        <v>0</v>
      </c>
      <c r="G120" s="486"/>
      <c r="H120" s="486"/>
      <c r="J120" s="20"/>
      <c r="K120" s="20">
        <v>111</v>
      </c>
      <c r="L120" s="486">
        <f t="shared" si="14"/>
        <v>0</v>
      </c>
      <c r="M120" s="486">
        <f t="shared" si="9"/>
        <v>0</v>
      </c>
      <c r="N120" s="486">
        <f t="shared" si="10"/>
        <v>0</v>
      </c>
      <c r="O120" s="486">
        <f t="shared" si="15"/>
        <v>0</v>
      </c>
      <c r="P120" s="486"/>
      <c r="Q120" s="486"/>
      <c r="R120" s="486"/>
      <c r="S120" s="486"/>
    </row>
    <row r="121" spans="1:19">
      <c r="A121" s="20"/>
      <c r="B121" s="20">
        <v>112</v>
      </c>
      <c r="C121" s="486">
        <f t="shared" si="11"/>
        <v>0</v>
      </c>
      <c r="D121" s="486">
        <f t="shared" si="12"/>
        <v>0</v>
      </c>
      <c r="E121" s="486">
        <f t="shared" si="8"/>
        <v>0</v>
      </c>
      <c r="F121" s="486">
        <f t="shared" si="13"/>
        <v>0</v>
      </c>
      <c r="G121" s="486"/>
      <c r="H121" s="486"/>
      <c r="J121" s="20"/>
      <c r="K121" s="20">
        <v>112</v>
      </c>
      <c r="L121" s="486">
        <f t="shared" si="14"/>
        <v>0</v>
      </c>
      <c r="M121" s="486">
        <f t="shared" si="9"/>
        <v>0</v>
      </c>
      <c r="N121" s="486">
        <f t="shared" si="10"/>
        <v>0</v>
      </c>
      <c r="O121" s="486">
        <f t="shared" si="15"/>
        <v>0</v>
      </c>
      <c r="P121" s="486"/>
      <c r="Q121" s="486"/>
      <c r="R121" s="486"/>
      <c r="S121" s="486"/>
    </row>
    <row r="122" spans="1:19">
      <c r="A122" s="20"/>
      <c r="B122" s="20">
        <v>113</v>
      </c>
      <c r="C122" s="486">
        <f t="shared" si="11"/>
        <v>0</v>
      </c>
      <c r="D122" s="486">
        <f t="shared" si="12"/>
        <v>0</v>
      </c>
      <c r="E122" s="486">
        <f t="shared" si="8"/>
        <v>0</v>
      </c>
      <c r="F122" s="486">
        <f t="shared" si="13"/>
        <v>0</v>
      </c>
      <c r="G122" s="486"/>
      <c r="H122" s="486"/>
      <c r="J122" s="20"/>
      <c r="K122" s="20">
        <v>113</v>
      </c>
      <c r="L122" s="486">
        <f t="shared" si="14"/>
        <v>0</v>
      </c>
      <c r="M122" s="486">
        <f t="shared" si="9"/>
        <v>0</v>
      </c>
      <c r="N122" s="486">
        <f t="shared" si="10"/>
        <v>0</v>
      </c>
      <c r="O122" s="486">
        <f t="shared" si="15"/>
        <v>0</v>
      </c>
      <c r="P122" s="486"/>
      <c r="Q122" s="486"/>
      <c r="R122" s="486"/>
      <c r="S122" s="486"/>
    </row>
    <row r="123" spans="1:19">
      <c r="A123" s="20"/>
      <c r="B123" s="20">
        <v>114</v>
      </c>
      <c r="C123" s="486">
        <f t="shared" si="11"/>
        <v>0</v>
      </c>
      <c r="D123" s="486">
        <f t="shared" si="12"/>
        <v>0</v>
      </c>
      <c r="E123" s="486">
        <f t="shared" si="8"/>
        <v>0</v>
      </c>
      <c r="F123" s="486">
        <f t="shared" si="13"/>
        <v>0</v>
      </c>
      <c r="G123" s="486"/>
      <c r="H123" s="486"/>
      <c r="J123" s="20"/>
      <c r="K123" s="20">
        <v>114</v>
      </c>
      <c r="L123" s="486">
        <f t="shared" si="14"/>
        <v>0</v>
      </c>
      <c r="M123" s="486">
        <f t="shared" si="9"/>
        <v>0</v>
      </c>
      <c r="N123" s="486">
        <f t="shared" si="10"/>
        <v>0</v>
      </c>
      <c r="O123" s="486">
        <f t="shared" si="15"/>
        <v>0</v>
      </c>
      <c r="P123" s="486"/>
      <c r="Q123" s="486"/>
      <c r="R123" s="486"/>
      <c r="S123" s="486"/>
    </row>
    <row r="124" spans="1:19">
      <c r="A124" s="20"/>
      <c r="B124" s="20">
        <v>115</v>
      </c>
      <c r="C124" s="486">
        <f t="shared" si="11"/>
        <v>0</v>
      </c>
      <c r="D124" s="486">
        <f t="shared" si="12"/>
        <v>0</v>
      </c>
      <c r="E124" s="486">
        <f t="shared" si="8"/>
        <v>0</v>
      </c>
      <c r="F124" s="486">
        <f t="shared" si="13"/>
        <v>0</v>
      </c>
      <c r="G124" s="486"/>
      <c r="H124" s="486"/>
      <c r="J124" s="20"/>
      <c r="K124" s="20">
        <v>115</v>
      </c>
      <c r="L124" s="486">
        <f t="shared" si="14"/>
        <v>0</v>
      </c>
      <c r="M124" s="486">
        <f t="shared" si="9"/>
        <v>0</v>
      </c>
      <c r="N124" s="486">
        <f t="shared" si="10"/>
        <v>0</v>
      </c>
      <c r="O124" s="486">
        <f t="shared" si="15"/>
        <v>0</v>
      </c>
      <c r="P124" s="486"/>
      <c r="Q124" s="486"/>
      <c r="R124" s="486"/>
      <c r="S124" s="486"/>
    </row>
    <row r="125" spans="1:19">
      <c r="A125" s="20"/>
      <c r="B125" s="20">
        <v>116</v>
      </c>
      <c r="C125" s="486">
        <f t="shared" si="11"/>
        <v>0</v>
      </c>
      <c r="D125" s="486">
        <f t="shared" si="12"/>
        <v>0</v>
      </c>
      <c r="E125" s="486">
        <f t="shared" si="8"/>
        <v>0</v>
      </c>
      <c r="F125" s="486">
        <f t="shared" si="13"/>
        <v>0</v>
      </c>
      <c r="G125" s="486"/>
      <c r="H125" s="486"/>
      <c r="J125" s="20"/>
      <c r="K125" s="20">
        <v>116</v>
      </c>
      <c r="L125" s="486">
        <f t="shared" si="14"/>
        <v>0</v>
      </c>
      <c r="M125" s="486">
        <f t="shared" si="9"/>
        <v>0</v>
      </c>
      <c r="N125" s="486">
        <f t="shared" si="10"/>
        <v>0</v>
      </c>
      <c r="O125" s="486">
        <f t="shared" si="15"/>
        <v>0</v>
      </c>
      <c r="P125" s="486"/>
      <c r="Q125" s="486"/>
      <c r="R125" s="486"/>
      <c r="S125" s="486"/>
    </row>
    <row r="126" spans="1:19">
      <c r="A126" s="20"/>
      <c r="B126" s="20">
        <v>117</v>
      </c>
      <c r="C126" s="486">
        <f t="shared" si="11"/>
        <v>0</v>
      </c>
      <c r="D126" s="486">
        <f t="shared" si="12"/>
        <v>0</v>
      </c>
      <c r="E126" s="486">
        <f t="shared" si="8"/>
        <v>0</v>
      </c>
      <c r="F126" s="486">
        <f t="shared" si="13"/>
        <v>0</v>
      </c>
      <c r="G126" s="486"/>
      <c r="H126" s="486"/>
      <c r="J126" s="20"/>
      <c r="K126" s="20">
        <v>117</v>
      </c>
      <c r="L126" s="486">
        <f t="shared" si="14"/>
        <v>0</v>
      </c>
      <c r="M126" s="486">
        <f t="shared" si="9"/>
        <v>0</v>
      </c>
      <c r="N126" s="486">
        <f t="shared" si="10"/>
        <v>0</v>
      </c>
      <c r="O126" s="486">
        <f t="shared" si="15"/>
        <v>0</v>
      </c>
      <c r="P126" s="486"/>
      <c r="Q126" s="486"/>
      <c r="R126" s="486"/>
      <c r="S126" s="486"/>
    </row>
    <row r="127" spans="1:19">
      <c r="A127" s="20"/>
      <c r="B127" s="20">
        <v>118</v>
      </c>
      <c r="C127" s="486">
        <f t="shared" si="11"/>
        <v>0</v>
      </c>
      <c r="D127" s="486">
        <f t="shared" si="12"/>
        <v>0</v>
      </c>
      <c r="E127" s="486">
        <f t="shared" si="8"/>
        <v>0</v>
      </c>
      <c r="F127" s="486">
        <f t="shared" si="13"/>
        <v>0</v>
      </c>
      <c r="G127" s="486"/>
      <c r="H127" s="486"/>
      <c r="J127" s="20"/>
      <c r="K127" s="20">
        <v>118</v>
      </c>
      <c r="L127" s="486">
        <f t="shared" si="14"/>
        <v>0</v>
      </c>
      <c r="M127" s="486">
        <f t="shared" si="9"/>
        <v>0</v>
      </c>
      <c r="N127" s="486">
        <f t="shared" si="10"/>
        <v>0</v>
      </c>
      <c r="O127" s="486">
        <f t="shared" si="15"/>
        <v>0</v>
      </c>
      <c r="P127" s="486"/>
      <c r="Q127" s="486"/>
      <c r="R127" s="486"/>
      <c r="S127" s="486"/>
    </row>
    <row r="128" spans="1:19">
      <c r="A128" s="20"/>
      <c r="B128" s="20">
        <v>119</v>
      </c>
      <c r="C128" s="486">
        <f t="shared" si="11"/>
        <v>0</v>
      </c>
      <c r="D128" s="486">
        <f t="shared" si="12"/>
        <v>0</v>
      </c>
      <c r="E128" s="486">
        <f t="shared" si="8"/>
        <v>0</v>
      </c>
      <c r="F128" s="486">
        <f t="shared" si="13"/>
        <v>0</v>
      </c>
      <c r="G128" s="486"/>
      <c r="H128" s="486"/>
      <c r="J128" s="20"/>
      <c r="K128" s="20">
        <v>119</v>
      </c>
      <c r="L128" s="486">
        <f t="shared" si="14"/>
        <v>0</v>
      </c>
      <c r="M128" s="486">
        <f t="shared" si="9"/>
        <v>0</v>
      </c>
      <c r="N128" s="486">
        <f t="shared" si="10"/>
        <v>0</v>
      </c>
      <c r="O128" s="486">
        <f t="shared" si="15"/>
        <v>0</v>
      </c>
      <c r="P128" s="486"/>
      <c r="Q128" s="486"/>
      <c r="R128" s="486"/>
      <c r="S128" s="486"/>
    </row>
    <row r="129" spans="1:19">
      <c r="A129" s="21"/>
      <c r="B129" s="21">
        <v>120</v>
      </c>
      <c r="C129" s="487">
        <f t="shared" si="11"/>
        <v>0</v>
      </c>
      <c r="D129" s="487">
        <f t="shared" si="12"/>
        <v>0</v>
      </c>
      <c r="E129" s="487">
        <f t="shared" si="8"/>
        <v>0</v>
      </c>
      <c r="F129" s="487">
        <f t="shared" si="13"/>
        <v>0</v>
      </c>
      <c r="G129" s="487"/>
      <c r="H129" s="487"/>
      <c r="J129" s="21"/>
      <c r="K129" s="21">
        <v>120</v>
      </c>
      <c r="L129" s="487">
        <f t="shared" si="14"/>
        <v>0</v>
      </c>
      <c r="M129" s="487">
        <f t="shared" si="9"/>
        <v>0</v>
      </c>
      <c r="N129" s="487">
        <f t="shared" si="10"/>
        <v>0</v>
      </c>
      <c r="O129" s="487">
        <f t="shared" si="15"/>
        <v>0</v>
      </c>
      <c r="P129" s="487"/>
      <c r="Q129" s="487"/>
      <c r="R129" s="486"/>
      <c r="S129" s="486"/>
    </row>
    <row r="130" spans="1:19">
      <c r="A130" s="20">
        <v>11</v>
      </c>
      <c r="B130" s="20">
        <v>121</v>
      </c>
      <c r="C130" s="486">
        <f t="shared" si="11"/>
        <v>0</v>
      </c>
      <c r="D130" s="486">
        <f t="shared" si="12"/>
        <v>0</v>
      </c>
      <c r="E130" s="486">
        <f t="shared" si="8"/>
        <v>0</v>
      </c>
      <c r="F130" s="486">
        <f t="shared" si="13"/>
        <v>0</v>
      </c>
      <c r="G130" s="486">
        <f>AVERAGE(F130:F141)</f>
        <v>0</v>
      </c>
      <c r="H130" s="486">
        <f>G130*$D$4</f>
        <v>0</v>
      </c>
      <c r="J130" s="20">
        <v>11</v>
      </c>
      <c r="K130" s="20">
        <v>121</v>
      </c>
      <c r="L130" s="486">
        <f t="shared" si="14"/>
        <v>0</v>
      </c>
      <c r="M130" s="486">
        <f t="shared" si="9"/>
        <v>0</v>
      </c>
      <c r="N130" s="486">
        <f t="shared" si="10"/>
        <v>0</v>
      </c>
      <c r="O130" s="486">
        <f t="shared" si="15"/>
        <v>0</v>
      </c>
      <c r="P130" s="486">
        <f>AVERAGE(O130:O141)</f>
        <v>0</v>
      </c>
      <c r="Q130" s="486">
        <f>P130*$M$4</f>
        <v>0</v>
      </c>
      <c r="R130" s="486"/>
      <c r="S130" s="486">
        <f>H130+Q130</f>
        <v>0</v>
      </c>
    </row>
    <row r="131" spans="1:19">
      <c r="A131" s="20"/>
      <c r="B131" s="20">
        <v>122</v>
      </c>
      <c r="C131" s="486">
        <f t="shared" si="11"/>
        <v>0</v>
      </c>
      <c r="D131" s="486">
        <f t="shared" si="12"/>
        <v>0</v>
      </c>
      <c r="E131" s="486">
        <f t="shared" si="8"/>
        <v>0</v>
      </c>
      <c r="F131" s="486">
        <f t="shared" si="13"/>
        <v>0</v>
      </c>
      <c r="G131" s="486"/>
      <c r="H131" s="486"/>
      <c r="J131" s="20"/>
      <c r="K131" s="20">
        <v>122</v>
      </c>
      <c r="L131" s="486">
        <f t="shared" si="14"/>
        <v>0</v>
      </c>
      <c r="M131" s="486">
        <f t="shared" si="9"/>
        <v>0</v>
      </c>
      <c r="N131" s="486">
        <f t="shared" si="10"/>
        <v>0</v>
      </c>
      <c r="O131" s="486">
        <f t="shared" si="15"/>
        <v>0</v>
      </c>
      <c r="P131" s="486"/>
      <c r="Q131" s="486"/>
      <c r="R131" s="486"/>
      <c r="S131" s="486"/>
    </row>
    <row r="132" spans="1:19">
      <c r="A132" s="20"/>
      <c r="B132" s="20">
        <v>123</v>
      </c>
      <c r="C132" s="486">
        <f t="shared" si="11"/>
        <v>0</v>
      </c>
      <c r="D132" s="486">
        <f t="shared" si="12"/>
        <v>0</v>
      </c>
      <c r="E132" s="486">
        <f t="shared" si="8"/>
        <v>0</v>
      </c>
      <c r="F132" s="486">
        <f t="shared" si="13"/>
        <v>0</v>
      </c>
      <c r="G132" s="486"/>
      <c r="H132" s="486"/>
      <c r="J132" s="20"/>
      <c r="K132" s="20">
        <v>123</v>
      </c>
      <c r="L132" s="486">
        <f t="shared" si="14"/>
        <v>0</v>
      </c>
      <c r="M132" s="486">
        <f t="shared" si="9"/>
        <v>0</v>
      </c>
      <c r="N132" s="486">
        <f t="shared" si="10"/>
        <v>0</v>
      </c>
      <c r="O132" s="486">
        <f t="shared" si="15"/>
        <v>0</v>
      </c>
      <c r="P132" s="486"/>
      <c r="Q132" s="486"/>
      <c r="R132" s="486"/>
      <c r="S132" s="486"/>
    </row>
    <row r="133" spans="1:19">
      <c r="A133" s="20"/>
      <c r="B133" s="20">
        <v>124</v>
      </c>
      <c r="C133" s="486">
        <f t="shared" si="11"/>
        <v>0</v>
      </c>
      <c r="D133" s="486">
        <f t="shared" si="12"/>
        <v>0</v>
      </c>
      <c r="E133" s="486">
        <f t="shared" si="8"/>
        <v>0</v>
      </c>
      <c r="F133" s="486">
        <f t="shared" si="13"/>
        <v>0</v>
      </c>
      <c r="G133" s="486"/>
      <c r="H133" s="486"/>
      <c r="J133" s="20"/>
      <c r="K133" s="20">
        <v>124</v>
      </c>
      <c r="L133" s="486">
        <f t="shared" si="14"/>
        <v>0</v>
      </c>
      <c r="M133" s="486">
        <f t="shared" si="9"/>
        <v>0</v>
      </c>
      <c r="N133" s="486">
        <f t="shared" si="10"/>
        <v>0</v>
      </c>
      <c r="O133" s="486">
        <f t="shared" si="15"/>
        <v>0</v>
      </c>
      <c r="P133" s="486"/>
      <c r="Q133" s="486"/>
      <c r="R133" s="486"/>
      <c r="S133" s="486"/>
    </row>
    <row r="134" spans="1:19">
      <c r="A134" s="20"/>
      <c r="B134" s="20">
        <v>125</v>
      </c>
      <c r="C134" s="486">
        <f t="shared" si="11"/>
        <v>0</v>
      </c>
      <c r="D134" s="486">
        <f t="shared" si="12"/>
        <v>0</v>
      </c>
      <c r="E134" s="486">
        <f t="shared" si="8"/>
        <v>0</v>
      </c>
      <c r="F134" s="486">
        <f t="shared" si="13"/>
        <v>0</v>
      </c>
      <c r="G134" s="486"/>
      <c r="H134" s="486"/>
      <c r="J134" s="20"/>
      <c r="K134" s="20">
        <v>125</v>
      </c>
      <c r="L134" s="486">
        <f t="shared" si="14"/>
        <v>0</v>
      </c>
      <c r="M134" s="486">
        <f t="shared" si="9"/>
        <v>0</v>
      </c>
      <c r="N134" s="486">
        <f t="shared" si="10"/>
        <v>0</v>
      </c>
      <c r="O134" s="486">
        <f t="shared" si="15"/>
        <v>0</v>
      </c>
      <c r="P134" s="486"/>
      <c r="Q134" s="486"/>
      <c r="R134" s="486"/>
      <c r="S134" s="486"/>
    </row>
    <row r="135" spans="1:19">
      <c r="A135" s="20"/>
      <c r="B135" s="20">
        <v>126</v>
      </c>
      <c r="C135" s="486">
        <f t="shared" si="11"/>
        <v>0</v>
      </c>
      <c r="D135" s="486">
        <f t="shared" si="12"/>
        <v>0</v>
      </c>
      <c r="E135" s="486">
        <f t="shared" si="8"/>
        <v>0</v>
      </c>
      <c r="F135" s="486">
        <f t="shared" si="13"/>
        <v>0</v>
      </c>
      <c r="G135" s="486"/>
      <c r="H135" s="486"/>
      <c r="J135" s="20"/>
      <c r="K135" s="20">
        <v>126</v>
      </c>
      <c r="L135" s="486">
        <f t="shared" si="14"/>
        <v>0</v>
      </c>
      <c r="M135" s="486">
        <f t="shared" si="9"/>
        <v>0</v>
      </c>
      <c r="N135" s="486">
        <f t="shared" si="10"/>
        <v>0</v>
      </c>
      <c r="O135" s="486">
        <f t="shared" si="15"/>
        <v>0</v>
      </c>
      <c r="P135" s="486"/>
      <c r="Q135" s="486"/>
      <c r="R135" s="486"/>
      <c r="S135" s="486"/>
    </row>
    <row r="136" spans="1:19">
      <c r="A136" s="20"/>
      <c r="B136" s="20">
        <v>127</v>
      </c>
      <c r="C136" s="486">
        <f t="shared" si="11"/>
        <v>0</v>
      </c>
      <c r="D136" s="486">
        <f t="shared" si="12"/>
        <v>0</v>
      </c>
      <c r="E136" s="486">
        <f t="shared" si="8"/>
        <v>0</v>
      </c>
      <c r="F136" s="486">
        <f t="shared" si="13"/>
        <v>0</v>
      </c>
      <c r="G136" s="486"/>
      <c r="H136" s="486"/>
      <c r="J136" s="20"/>
      <c r="K136" s="20">
        <v>127</v>
      </c>
      <c r="L136" s="486">
        <f t="shared" si="14"/>
        <v>0</v>
      </c>
      <c r="M136" s="486">
        <f t="shared" si="9"/>
        <v>0</v>
      </c>
      <c r="N136" s="486">
        <f t="shared" si="10"/>
        <v>0</v>
      </c>
      <c r="O136" s="486">
        <f t="shared" si="15"/>
        <v>0</v>
      </c>
      <c r="P136" s="486"/>
      <c r="Q136" s="486"/>
      <c r="R136" s="486"/>
      <c r="S136" s="486"/>
    </row>
    <row r="137" spans="1:19">
      <c r="A137" s="20"/>
      <c r="B137" s="20">
        <v>128</v>
      </c>
      <c r="C137" s="486">
        <f t="shared" si="11"/>
        <v>0</v>
      </c>
      <c r="D137" s="486">
        <f t="shared" si="12"/>
        <v>0</v>
      </c>
      <c r="E137" s="486">
        <f t="shared" si="8"/>
        <v>0</v>
      </c>
      <c r="F137" s="486">
        <f t="shared" si="13"/>
        <v>0</v>
      </c>
      <c r="G137" s="486"/>
      <c r="H137" s="486"/>
      <c r="J137" s="20"/>
      <c r="K137" s="20">
        <v>128</v>
      </c>
      <c r="L137" s="486">
        <f t="shared" si="14"/>
        <v>0</v>
      </c>
      <c r="M137" s="486">
        <f t="shared" si="9"/>
        <v>0</v>
      </c>
      <c r="N137" s="486">
        <f t="shared" si="10"/>
        <v>0</v>
      </c>
      <c r="O137" s="486">
        <f t="shared" si="15"/>
        <v>0</v>
      </c>
      <c r="P137" s="486"/>
      <c r="Q137" s="486"/>
      <c r="R137" s="486"/>
      <c r="S137" s="486"/>
    </row>
    <row r="138" spans="1:19">
      <c r="A138" s="20"/>
      <c r="B138" s="20">
        <v>129</v>
      </c>
      <c r="C138" s="486">
        <f t="shared" si="11"/>
        <v>0</v>
      </c>
      <c r="D138" s="486">
        <f t="shared" si="12"/>
        <v>0</v>
      </c>
      <c r="E138" s="486">
        <f t="shared" si="8"/>
        <v>0</v>
      </c>
      <c r="F138" s="486">
        <f t="shared" si="13"/>
        <v>0</v>
      </c>
      <c r="G138" s="486"/>
      <c r="H138" s="486"/>
      <c r="J138" s="20"/>
      <c r="K138" s="20">
        <v>129</v>
      </c>
      <c r="L138" s="486">
        <f t="shared" si="14"/>
        <v>0</v>
      </c>
      <c r="M138" s="486">
        <f t="shared" si="9"/>
        <v>0</v>
      </c>
      <c r="N138" s="486">
        <f t="shared" si="10"/>
        <v>0</v>
      </c>
      <c r="O138" s="486">
        <f t="shared" si="15"/>
        <v>0</v>
      </c>
      <c r="P138" s="486"/>
      <c r="Q138" s="486"/>
      <c r="R138" s="486"/>
      <c r="S138" s="486"/>
    </row>
    <row r="139" spans="1:19">
      <c r="A139" s="20"/>
      <c r="B139" s="20">
        <v>130</v>
      </c>
      <c r="C139" s="486">
        <f t="shared" si="11"/>
        <v>0</v>
      </c>
      <c r="D139" s="486">
        <f t="shared" si="12"/>
        <v>0</v>
      </c>
      <c r="E139" s="486">
        <f t="shared" ref="E139:E202" si="16">IF(ROUND(C139,2)&gt;0,$D$7-D139,0)</f>
        <v>0</v>
      </c>
      <c r="F139" s="486">
        <f t="shared" si="13"/>
        <v>0</v>
      </c>
      <c r="G139" s="486"/>
      <c r="H139" s="486"/>
      <c r="J139" s="20"/>
      <c r="K139" s="20">
        <v>130</v>
      </c>
      <c r="L139" s="486">
        <f t="shared" si="14"/>
        <v>0</v>
      </c>
      <c r="M139" s="486">
        <f t="shared" ref="M139:M202" si="17">L139*$M$3/12</f>
        <v>0</v>
      </c>
      <c r="N139" s="486">
        <f t="shared" ref="N139:N202" si="18">IF(ROUND(L139,2)&gt;0,$M$7-M139,0)</f>
        <v>0</v>
      </c>
      <c r="O139" s="486">
        <f t="shared" si="15"/>
        <v>0</v>
      </c>
      <c r="P139" s="486"/>
      <c r="Q139" s="486"/>
      <c r="R139" s="486"/>
      <c r="S139" s="486"/>
    </row>
    <row r="140" spans="1:19">
      <c r="A140" s="20"/>
      <c r="B140" s="20">
        <v>131</v>
      </c>
      <c r="C140" s="486">
        <f t="shared" ref="C140:C203" si="19">F139</f>
        <v>0</v>
      </c>
      <c r="D140" s="486">
        <f t="shared" ref="D140:D203" si="20">C140*$D$3/12</f>
        <v>0</v>
      </c>
      <c r="E140" s="486">
        <f t="shared" si="16"/>
        <v>0</v>
      </c>
      <c r="F140" s="486">
        <f t="shared" ref="F140:F203" si="21">C140-E140</f>
        <v>0</v>
      </c>
      <c r="G140" s="486"/>
      <c r="H140" s="486"/>
      <c r="J140" s="20"/>
      <c r="K140" s="20">
        <v>131</v>
      </c>
      <c r="L140" s="486">
        <f t="shared" ref="L140:L203" si="22">O139</f>
        <v>0</v>
      </c>
      <c r="M140" s="486">
        <f t="shared" si="17"/>
        <v>0</v>
      </c>
      <c r="N140" s="486">
        <f t="shared" si="18"/>
        <v>0</v>
      </c>
      <c r="O140" s="486">
        <f t="shared" ref="O140:O203" si="23">L140-N140</f>
        <v>0</v>
      </c>
      <c r="P140" s="486"/>
      <c r="Q140" s="486"/>
      <c r="R140" s="486"/>
      <c r="S140" s="486"/>
    </row>
    <row r="141" spans="1:19">
      <c r="A141" s="21"/>
      <c r="B141" s="21">
        <v>132</v>
      </c>
      <c r="C141" s="487">
        <f t="shared" si="19"/>
        <v>0</v>
      </c>
      <c r="D141" s="487">
        <f t="shared" si="20"/>
        <v>0</v>
      </c>
      <c r="E141" s="487">
        <f t="shared" si="16"/>
        <v>0</v>
      </c>
      <c r="F141" s="487">
        <f t="shared" si="21"/>
        <v>0</v>
      </c>
      <c r="G141" s="487"/>
      <c r="H141" s="487"/>
      <c r="J141" s="21"/>
      <c r="K141" s="21">
        <v>132</v>
      </c>
      <c r="L141" s="487">
        <f t="shared" si="22"/>
        <v>0</v>
      </c>
      <c r="M141" s="487">
        <f t="shared" si="17"/>
        <v>0</v>
      </c>
      <c r="N141" s="487">
        <f t="shared" si="18"/>
        <v>0</v>
      </c>
      <c r="O141" s="487">
        <f t="shared" si="23"/>
        <v>0</v>
      </c>
      <c r="P141" s="487"/>
      <c r="Q141" s="487"/>
      <c r="R141" s="486"/>
      <c r="S141" s="486"/>
    </row>
    <row r="142" spans="1:19">
      <c r="A142" s="20">
        <v>12</v>
      </c>
      <c r="B142" s="20">
        <v>133</v>
      </c>
      <c r="C142" s="486">
        <f t="shared" si="19"/>
        <v>0</v>
      </c>
      <c r="D142" s="486">
        <f t="shared" si="20"/>
        <v>0</v>
      </c>
      <c r="E142" s="486">
        <f t="shared" si="16"/>
        <v>0</v>
      </c>
      <c r="F142" s="486">
        <f t="shared" si="21"/>
        <v>0</v>
      </c>
      <c r="G142" s="486">
        <f>AVERAGE(F142:F153)</f>
        <v>0</v>
      </c>
      <c r="H142" s="486">
        <f>G142*$D$4</f>
        <v>0</v>
      </c>
      <c r="J142" s="20">
        <v>12</v>
      </c>
      <c r="K142" s="20">
        <v>133</v>
      </c>
      <c r="L142" s="486">
        <f t="shared" si="22"/>
        <v>0</v>
      </c>
      <c r="M142" s="486">
        <f t="shared" si="17"/>
        <v>0</v>
      </c>
      <c r="N142" s="486">
        <f t="shared" si="18"/>
        <v>0</v>
      </c>
      <c r="O142" s="486">
        <f t="shared" si="23"/>
        <v>0</v>
      </c>
      <c r="P142" s="486">
        <f>AVERAGE(O142:O153)</f>
        <v>0</v>
      </c>
      <c r="Q142" s="486">
        <f>P142*$M$4</f>
        <v>0</v>
      </c>
      <c r="R142" s="486"/>
      <c r="S142" s="486">
        <f>H142+Q142</f>
        <v>0</v>
      </c>
    </row>
    <row r="143" spans="1:19">
      <c r="A143" s="20"/>
      <c r="B143" s="20">
        <v>134</v>
      </c>
      <c r="C143" s="486">
        <f t="shared" si="19"/>
        <v>0</v>
      </c>
      <c r="D143" s="486">
        <f t="shared" si="20"/>
        <v>0</v>
      </c>
      <c r="E143" s="486">
        <f t="shared" si="16"/>
        <v>0</v>
      </c>
      <c r="F143" s="486">
        <f t="shared" si="21"/>
        <v>0</v>
      </c>
      <c r="G143" s="486"/>
      <c r="H143" s="486"/>
      <c r="J143" s="20"/>
      <c r="K143" s="20">
        <v>134</v>
      </c>
      <c r="L143" s="486">
        <f t="shared" si="22"/>
        <v>0</v>
      </c>
      <c r="M143" s="486">
        <f t="shared" si="17"/>
        <v>0</v>
      </c>
      <c r="N143" s="486">
        <f t="shared" si="18"/>
        <v>0</v>
      </c>
      <c r="O143" s="486">
        <f t="shared" si="23"/>
        <v>0</v>
      </c>
      <c r="P143" s="486"/>
      <c r="Q143" s="486"/>
      <c r="R143" s="486"/>
      <c r="S143" s="486"/>
    </row>
    <row r="144" spans="1:19">
      <c r="A144" s="20"/>
      <c r="B144" s="20">
        <v>135</v>
      </c>
      <c r="C144" s="486">
        <f t="shared" si="19"/>
        <v>0</v>
      </c>
      <c r="D144" s="486">
        <f t="shared" si="20"/>
        <v>0</v>
      </c>
      <c r="E144" s="486">
        <f t="shared" si="16"/>
        <v>0</v>
      </c>
      <c r="F144" s="486">
        <f t="shared" si="21"/>
        <v>0</v>
      </c>
      <c r="G144" s="486"/>
      <c r="H144" s="486"/>
      <c r="J144" s="20"/>
      <c r="K144" s="20">
        <v>135</v>
      </c>
      <c r="L144" s="486">
        <f t="shared" si="22"/>
        <v>0</v>
      </c>
      <c r="M144" s="486">
        <f t="shared" si="17"/>
        <v>0</v>
      </c>
      <c r="N144" s="486">
        <f t="shared" si="18"/>
        <v>0</v>
      </c>
      <c r="O144" s="486">
        <f t="shared" si="23"/>
        <v>0</v>
      </c>
      <c r="P144" s="486"/>
      <c r="Q144" s="486"/>
      <c r="R144" s="486"/>
      <c r="S144" s="486"/>
    </row>
    <row r="145" spans="1:19">
      <c r="A145" s="20"/>
      <c r="B145" s="20">
        <v>136</v>
      </c>
      <c r="C145" s="486">
        <f t="shared" si="19"/>
        <v>0</v>
      </c>
      <c r="D145" s="486">
        <f t="shared" si="20"/>
        <v>0</v>
      </c>
      <c r="E145" s="486">
        <f t="shared" si="16"/>
        <v>0</v>
      </c>
      <c r="F145" s="486">
        <f t="shared" si="21"/>
        <v>0</v>
      </c>
      <c r="G145" s="486"/>
      <c r="H145" s="486"/>
      <c r="J145" s="20"/>
      <c r="K145" s="20">
        <v>136</v>
      </c>
      <c r="L145" s="486">
        <f t="shared" si="22"/>
        <v>0</v>
      </c>
      <c r="M145" s="486">
        <f t="shared" si="17"/>
        <v>0</v>
      </c>
      <c r="N145" s="486">
        <f t="shared" si="18"/>
        <v>0</v>
      </c>
      <c r="O145" s="486">
        <f t="shared" si="23"/>
        <v>0</v>
      </c>
      <c r="P145" s="486"/>
      <c r="Q145" s="486"/>
      <c r="R145" s="486"/>
      <c r="S145" s="486"/>
    </row>
    <row r="146" spans="1:19">
      <c r="A146" s="20"/>
      <c r="B146" s="20">
        <v>137</v>
      </c>
      <c r="C146" s="486">
        <f t="shared" si="19"/>
        <v>0</v>
      </c>
      <c r="D146" s="486">
        <f t="shared" si="20"/>
        <v>0</v>
      </c>
      <c r="E146" s="486">
        <f t="shared" si="16"/>
        <v>0</v>
      </c>
      <c r="F146" s="486">
        <f t="shared" si="21"/>
        <v>0</v>
      </c>
      <c r="G146" s="486"/>
      <c r="H146" s="486"/>
      <c r="J146" s="20"/>
      <c r="K146" s="20">
        <v>137</v>
      </c>
      <c r="L146" s="486">
        <f t="shared" si="22"/>
        <v>0</v>
      </c>
      <c r="M146" s="486">
        <f t="shared" si="17"/>
        <v>0</v>
      </c>
      <c r="N146" s="486">
        <f t="shared" si="18"/>
        <v>0</v>
      </c>
      <c r="O146" s="486">
        <f t="shared" si="23"/>
        <v>0</v>
      </c>
      <c r="P146" s="486"/>
      <c r="Q146" s="486"/>
      <c r="R146" s="486"/>
      <c r="S146" s="486"/>
    </row>
    <row r="147" spans="1:19">
      <c r="A147" s="20"/>
      <c r="B147" s="20">
        <v>138</v>
      </c>
      <c r="C147" s="486">
        <f t="shared" si="19"/>
        <v>0</v>
      </c>
      <c r="D147" s="486">
        <f t="shared" si="20"/>
        <v>0</v>
      </c>
      <c r="E147" s="486">
        <f t="shared" si="16"/>
        <v>0</v>
      </c>
      <c r="F147" s="486">
        <f t="shared" si="21"/>
        <v>0</v>
      </c>
      <c r="G147" s="486"/>
      <c r="H147" s="486"/>
      <c r="J147" s="20"/>
      <c r="K147" s="20">
        <v>138</v>
      </c>
      <c r="L147" s="486">
        <f t="shared" si="22"/>
        <v>0</v>
      </c>
      <c r="M147" s="486">
        <f t="shared" si="17"/>
        <v>0</v>
      </c>
      <c r="N147" s="486">
        <f t="shared" si="18"/>
        <v>0</v>
      </c>
      <c r="O147" s="486">
        <f t="shared" si="23"/>
        <v>0</v>
      </c>
      <c r="P147" s="486"/>
      <c r="Q147" s="486"/>
      <c r="R147" s="486"/>
      <c r="S147" s="486"/>
    </row>
    <row r="148" spans="1:19">
      <c r="A148" s="20"/>
      <c r="B148" s="20">
        <v>139</v>
      </c>
      <c r="C148" s="486">
        <f t="shared" si="19"/>
        <v>0</v>
      </c>
      <c r="D148" s="486">
        <f t="shared" si="20"/>
        <v>0</v>
      </c>
      <c r="E148" s="486">
        <f t="shared" si="16"/>
        <v>0</v>
      </c>
      <c r="F148" s="486">
        <f t="shared" si="21"/>
        <v>0</v>
      </c>
      <c r="G148" s="486"/>
      <c r="H148" s="486"/>
      <c r="J148" s="20"/>
      <c r="K148" s="20">
        <v>139</v>
      </c>
      <c r="L148" s="486">
        <f t="shared" si="22"/>
        <v>0</v>
      </c>
      <c r="M148" s="486">
        <f t="shared" si="17"/>
        <v>0</v>
      </c>
      <c r="N148" s="486">
        <f t="shared" si="18"/>
        <v>0</v>
      </c>
      <c r="O148" s="486">
        <f t="shared" si="23"/>
        <v>0</v>
      </c>
      <c r="P148" s="486"/>
      <c r="Q148" s="486"/>
      <c r="R148" s="486"/>
      <c r="S148" s="486"/>
    </row>
    <row r="149" spans="1:19">
      <c r="A149" s="20"/>
      <c r="B149" s="20">
        <v>140</v>
      </c>
      <c r="C149" s="486">
        <f t="shared" si="19"/>
        <v>0</v>
      </c>
      <c r="D149" s="486">
        <f t="shared" si="20"/>
        <v>0</v>
      </c>
      <c r="E149" s="486">
        <f t="shared" si="16"/>
        <v>0</v>
      </c>
      <c r="F149" s="486">
        <f t="shared" si="21"/>
        <v>0</v>
      </c>
      <c r="G149" s="486"/>
      <c r="H149" s="486"/>
      <c r="J149" s="20"/>
      <c r="K149" s="20">
        <v>140</v>
      </c>
      <c r="L149" s="486">
        <f t="shared" si="22"/>
        <v>0</v>
      </c>
      <c r="M149" s="486">
        <f t="shared" si="17"/>
        <v>0</v>
      </c>
      <c r="N149" s="486">
        <f t="shared" si="18"/>
        <v>0</v>
      </c>
      <c r="O149" s="486">
        <f t="shared" si="23"/>
        <v>0</v>
      </c>
      <c r="P149" s="486"/>
      <c r="Q149" s="486"/>
      <c r="R149" s="486"/>
      <c r="S149" s="486"/>
    </row>
    <row r="150" spans="1:19">
      <c r="A150" s="20"/>
      <c r="B150" s="20">
        <v>141</v>
      </c>
      <c r="C150" s="486">
        <f t="shared" si="19"/>
        <v>0</v>
      </c>
      <c r="D150" s="486">
        <f t="shared" si="20"/>
        <v>0</v>
      </c>
      <c r="E150" s="486">
        <f t="shared" si="16"/>
        <v>0</v>
      </c>
      <c r="F150" s="486">
        <f t="shared" si="21"/>
        <v>0</v>
      </c>
      <c r="G150" s="486"/>
      <c r="H150" s="486"/>
      <c r="J150" s="20"/>
      <c r="K150" s="20">
        <v>141</v>
      </c>
      <c r="L150" s="486">
        <f t="shared" si="22"/>
        <v>0</v>
      </c>
      <c r="M150" s="486">
        <f t="shared" si="17"/>
        <v>0</v>
      </c>
      <c r="N150" s="486">
        <f t="shared" si="18"/>
        <v>0</v>
      </c>
      <c r="O150" s="486">
        <f t="shared" si="23"/>
        <v>0</v>
      </c>
      <c r="P150" s="486"/>
      <c r="Q150" s="486"/>
      <c r="R150" s="486"/>
      <c r="S150" s="486"/>
    </row>
    <row r="151" spans="1:19">
      <c r="A151" s="20"/>
      <c r="B151" s="20">
        <v>142</v>
      </c>
      <c r="C151" s="486">
        <f t="shared" si="19"/>
        <v>0</v>
      </c>
      <c r="D151" s="486">
        <f t="shared" si="20"/>
        <v>0</v>
      </c>
      <c r="E151" s="486">
        <f t="shared" si="16"/>
        <v>0</v>
      </c>
      <c r="F151" s="486">
        <f t="shared" si="21"/>
        <v>0</v>
      </c>
      <c r="G151" s="486"/>
      <c r="H151" s="486"/>
      <c r="J151" s="20"/>
      <c r="K151" s="20">
        <v>142</v>
      </c>
      <c r="L151" s="486">
        <f t="shared" si="22"/>
        <v>0</v>
      </c>
      <c r="M151" s="486">
        <f t="shared" si="17"/>
        <v>0</v>
      </c>
      <c r="N151" s="486">
        <f t="shared" si="18"/>
        <v>0</v>
      </c>
      <c r="O151" s="486">
        <f t="shared" si="23"/>
        <v>0</v>
      </c>
      <c r="P151" s="486"/>
      <c r="Q151" s="486"/>
      <c r="R151" s="486"/>
      <c r="S151" s="486"/>
    </row>
    <row r="152" spans="1:19">
      <c r="A152" s="20"/>
      <c r="B152" s="20">
        <v>143</v>
      </c>
      <c r="C152" s="486">
        <f t="shared" si="19"/>
        <v>0</v>
      </c>
      <c r="D152" s="486">
        <f t="shared" si="20"/>
        <v>0</v>
      </c>
      <c r="E152" s="486">
        <f t="shared" si="16"/>
        <v>0</v>
      </c>
      <c r="F152" s="486">
        <f t="shared" si="21"/>
        <v>0</v>
      </c>
      <c r="G152" s="486"/>
      <c r="H152" s="486"/>
      <c r="J152" s="20"/>
      <c r="K152" s="20">
        <v>143</v>
      </c>
      <c r="L152" s="486">
        <f t="shared" si="22"/>
        <v>0</v>
      </c>
      <c r="M152" s="486">
        <f t="shared" si="17"/>
        <v>0</v>
      </c>
      <c r="N152" s="486">
        <f t="shared" si="18"/>
        <v>0</v>
      </c>
      <c r="O152" s="486">
        <f t="shared" si="23"/>
        <v>0</v>
      </c>
      <c r="P152" s="486"/>
      <c r="Q152" s="486"/>
      <c r="R152" s="486"/>
      <c r="S152" s="486"/>
    </row>
    <row r="153" spans="1:19">
      <c r="A153" s="21"/>
      <c r="B153" s="21">
        <v>144</v>
      </c>
      <c r="C153" s="487">
        <f t="shared" si="19"/>
        <v>0</v>
      </c>
      <c r="D153" s="487">
        <f t="shared" si="20"/>
        <v>0</v>
      </c>
      <c r="E153" s="487">
        <f t="shared" si="16"/>
        <v>0</v>
      </c>
      <c r="F153" s="487">
        <f t="shared" si="21"/>
        <v>0</v>
      </c>
      <c r="G153" s="487"/>
      <c r="H153" s="487"/>
      <c r="J153" s="21"/>
      <c r="K153" s="21">
        <v>144</v>
      </c>
      <c r="L153" s="487">
        <f t="shared" si="22"/>
        <v>0</v>
      </c>
      <c r="M153" s="487">
        <f t="shared" si="17"/>
        <v>0</v>
      </c>
      <c r="N153" s="487">
        <f t="shared" si="18"/>
        <v>0</v>
      </c>
      <c r="O153" s="487">
        <f t="shared" si="23"/>
        <v>0</v>
      </c>
      <c r="P153" s="487"/>
      <c r="Q153" s="487"/>
      <c r="R153" s="486"/>
      <c r="S153" s="486"/>
    </row>
    <row r="154" spans="1:19">
      <c r="A154" s="20">
        <v>13</v>
      </c>
      <c r="B154" s="20">
        <v>145</v>
      </c>
      <c r="C154" s="486">
        <f t="shared" si="19"/>
        <v>0</v>
      </c>
      <c r="D154" s="486">
        <f t="shared" si="20"/>
        <v>0</v>
      </c>
      <c r="E154" s="486">
        <f t="shared" si="16"/>
        <v>0</v>
      </c>
      <c r="F154" s="486">
        <f t="shared" si="21"/>
        <v>0</v>
      </c>
      <c r="G154" s="486">
        <f>AVERAGE(F154:F165)</f>
        <v>0</v>
      </c>
      <c r="H154" s="486">
        <f>G154*$D$4</f>
        <v>0</v>
      </c>
      <c r="J154" s="20">
        <v>13</v>
      </c>
      <c r="K154" s="20">
        <v>145</v>
      </c>
      <c r="L154" s="486">
        <f t="shared" si="22"/>
        <v>0</v>
      </c>
      <c r="M154" s="486">
        <f t="shared" si="17"/>
        <v>0</v>
      </c>
      <c r="N154" s="486">
        <f t="shared" si="18"/>
        <v>0</v>
      </c>
      <c r="O154" s="486">
        <f t="shared" si="23"/>
        <v>0</v>
      </c>
      <c r="P154" s="486">
        <f>AVERAGE(O154:O165)</f>
        <v>0</v>
      </c>
      <c r="Q154" s="486">
        <f>P154*$M$4</f>
        <v>0</v>
      </c>
      <c r="R154" s="486"/>
      <c r="S154" s="486">
        <f>H154+Q154</f>
        <v>0</v>
      </c>
    </row>
    <row r="155" spans="1:19">
      <c r="A155" s="20"/>
      <c r="B155" s="20">
        <v>146</v>
      </c>
      <c r="C155" s="486">
        <f t="shared" si="19"/>
        <v>0</v>
      </c>
      <c r="D155" s="486">
        <f t="shared" si="20"/>
        <v>0</v>
      </c>
      <c r="E155" s="486">
        <f t="shared" si="16"/>
        <v>0</v>
      </c>
      <c r="F155" s="486">
        <f t="shared" si="21"/>
        <v>0</v>
      </c>
      <c r="G155" s="486"/>
      <c r="H155" s="486"/>
      <c r="J155" s="20"/>
      <c r="K155" s="20">
        <v>146</v>
      </c>
      <c r="L155" s="486">
        <f t="shared" si="22"/>
        <v>0</v>
      </c>
      <c r="M155" s="486">
        <f t="shared" si="17"/>
        <v>0</v>
      </c>
      <c r="N155" s="486">
        <f t="shared" si="18"/>
        <v>0</v>
      </c>
      <c r="O155" s="486">
        <f t="shared" si="23"/>
        <v>0</v>
      </c>
      <c r="P155" s="486"/>
      <c r="Q155" s="486"/>
      <c r="R155" s="486"/>
      <c r="S155" s="486"/>
    </row>
    <row r="156" spans="1:19">
      <c r="A156" s="20"/>
      <c r="B156" s="20">
        <v>147</v>
      </c>
      <c r="C156" s="486">
        <f t="shared" si="19"/>
        <v>0</v>
      </c>
      <c r="D156" s="486">
        <f t="shared" si="20"/>
        <v>0</v>
      </c>
      <c r="E156" s="486">
        <f t="shared" si="16"/>
        <v>0</v>
      </c>
      <c r="F156" s="486">
        <f t="shared" si="21"/>
        <v>0</v>
      </c>
      <c r="G156" s="486"/>
      <c r="H156" s="486"/>
      <c r="J156" s="20"/>
      <c r="K156" s="20">
        <v>147</v>
      </c>
      <c r="L156" s="486">
        <f t="shared" si="22"/>
        <v>0</v>
      </c>
      <c r="M156" s="486">
        <f t="shared" si="17"/>
        <v>0</v>
      </c>
      <c r="N156" s="486">
        <f t="shared" si="18"/>
        <v>0</v>
      </c>
      <c r="O156" s="486">
        <f t="shared" si="23"/>
        <v>0</v>
      </c>
      <c r="P156" s="486"/>
      <c r="Q156" s="486"/>
      <c r="R156" s="486"/>
      <c r="S156" s="486"/>
    </row>
    <row r="157" spans="1:19">
      <c r="A157" s="20"/>
      <c r="B157" s="20">
        <v>148</v>
      </c>
      <c r="C157" s="486">
        <f t="shared" si="19"/>
        <v>0</v>
      </c>
      <c r="D157" s="486">
        <f t="shared" si="20"/>
        <v>0</v>
      </c>
      <c r="E157" s="486">
        <f t="shared" si="16"/>
        <v>0</v>
      </c>
      <c r="F157" s="486">
        <f t="shared" si="21"/>
        <v>0</v>
      </c>
      <c r="G157" s="486"/>
      <c r="H157" s="486"/>
      <c r="J157" s="20"/>
      <c r="K157" s="20">
        <v>148</v>
      </c>
      <c r="L157" s="486">
        <f t="shared" si="22"/>
        <v>0</v>
      </c>
      <c r="M157" s="486">
        <f t="shared" si="17"/>
        <v>0</v>
      </c>
      <c r="N157" s="486">
        <f t="shared" si="18"/>
        <v>0</v>
      </c>
      <c r="O157" s="486">
        <f t="shared" si="23"/>
        <v>0</v>
      </c>
      <c r="P157" s="486"/>
      <c r="Q157" s="486"/>
      <c r="R157" s="486"/>
      <c r="S157" s="486"/>
    </row>
    <row r="158" spans="1:19">
      <c r="A158" s="20"/>
      <c r="B158" s="20">
        <v>149</v>
      </c>
      <c r="C158" s="486">
        <f t="shared" si="19"/>
        <v>0</v>
      </c>
      <c r="D158" s="486">
        <f t="shared" si="20"/>
        <v>0</v>
      </c>
      <c r="E158" s="486">
        <f t="shared" si="16"/>
        <v>0</v>
      </c>
      <c r="F158" s="486">
        <f t="shared" si="21"/>
        <v>0</v>
      </c>
      <c r="G158" s="486"/>
      <c r="H158" s="486"/>
      <c r="J158" s="20"/>
      <c r="K158" s="20">
        <v>149</v>
      </c>
      <c r="L158" s="486">
        <f t="shared" si="22"/>
        <v>0</v>
      </c>
      <c r="M158" s="486">
        <f t="shared" si="17"/>
        <v>0</v>
      </c>
      <c r="N158" s="486">
        <f t="shared" si="18"/>
        <v>0</v>
      </c>
      <c r="O158" s="486">
        <f t="shared" si="23"/>
        <v>0</v>
      </c>
      <c r="P158" s="486"/>
      <c r="Q158" s="486"/>
      <c r="R158" s="486"/>
      <c r="S158" s="486"/>
    </row>
    <row r="159" spans="1:19">
      <c r="A159" s="20"/>
      <c r="B159" s="20">
        <v>150</v>
      </c>
      <c r="C159" s="486">
        <f t="shared" si="19"/>
        <v>0</v>
      </c>
      <c r="D159" s="486">
        <f t="shared" si="20"/>
        <v>0</v>
      </c>
      <c r="E159" s="486">
        <f t="shared" si="16"/>
        <v>0</v>
      </c>
      <c r="F159" s="486">
        <f t="shared" si="21"/>
        <v>0</v>
      </c>
      <c r="G159" s="486"/>
      <c r="H159" s="486"/>
      <c r="J159" s="20"/>
      <c r="K159" s="20">
        <v>150</v>
      </c>
      <c r="L159" s="486">
        <f t="shared" si="22"/>
        <v>0</v>
      </c>
      <c r="M159" s="486">
        <f t="shared" si="17"/>
        <v>0</v>
      </c>
      <c r="N159" s="486">
        <f t="shared" si="18"/>
        <v>0</v>
      </c>
      <c r="O159" s="486">
        <f t="shared" si="23"/>
        <v>0</v>
      </c>
      <c r="P159" s="486"/>
      <c r="Q159" s="486"/>
      <c r="R159" s="486"/>
      <c r="S159" s="486"/>
    </row>
    <row r="160" spans="1:19">
      <c r="A160" s="20"/>
      <c r="B160" s="20">
        <v>151</v>
      </c>
      <c r="C160" s="486">
        <f t="shared" si="19"/>
        <v>0</v>
      </c>
      <c r="D160" s="486">
        <f t="shared" si="20"/>
        <v>0</v>
      </c>
      <c r="E160" s="486">
        <f t="shared" si="16"/>
        <v>0</v>
      </c>
      <c r="F160" s="486">
        <f t="shared" si="21"/>
        <v>0</v>
      </c>
      <c r="G160" s="486"/>
      <c r="H160" s="486"/>
      <c r="J160" s="20"/>
      <c r="K160" s="20">
        <v>151</v>
      </c>
      <c r="L160" s="486">
        <f t="shared" si="22"/>
        <v>0</v>
      </c>
      <c r="M160" s="486">
        <f t="shared" si="17"/>
        <v>0</v>
      </c>
      <c r="N160" s="486">
        <f t="shared" si="18"/>
        <v>0</v>
      </c>
      <c r="O160" s="486">
        <f t="shared" si="23"/>
        <v>0</v>
      </c>
      <c r="P160" s="486"/>
      <c r="Q160" s="486"/>
      <c r="R160" s="486"/>
      <c r="S160" s="486"/>
    </row>
    <row r="161" spans="1:19">
      <c r="A161" s="20"/>
      <c r="B161" s="20">
        <v>152</v>
      </c>
      <c r="C161" s="486">
        <f t="shared" si="19"/>
        <v>0</v>
      </c>
      <c r="D161" s="486">
        <f t="shared" si="20"/>
        <v>0</v>
      </c>
      <c r="E161" s="486">
        <f t="shared" si="16"/>
        <v>0</v>
      </c>
      <c r="F161" s="486">
        <f t="shared" si="21"/>
        <v>0</v>
      </c>
      <c r="G161" s="486"/>
      <c r="H161" s="486"/>
      <c r="J161" s="20"/>
      <c r="K161" s="20">
        <v>152</v>
      </c>
      <c r="L161" s="486">
        <f t="shared" si="22"/>
        <v>0</v>
      </c>
      <c r="M161" s="486">
        <f t="shared" si="17"/>
        <v>0</v>
      </c>
      <c r="N161" s="486">
        <f t="shared" si="18"/>
        <v>0</v>
      </c>
      <c r="O161" s="486">
        <f t="shared" si="23"/>
        <v>0</v>
      </c>
      <c r="P161" s="486"/>
      <c r="Q161" s="486"/>
      <c r="R161" s="486"/>
      <c r="S161" s="486"/>
    </row>
    <row r="162" spans="1:19">
      <c r="A162" s="20"/>
      <c r="B162" s="20">
        <v>153</v>
      </c>
      <c r="C162" s="486">
        <f t="shared" si="19"/>
        <v>0</v>
      </c>
      <c r="D162" s="486">
        <f t="shared" si="20"/>
        <v>0</v>
      </c>
      <c r="E162" s="486">
        <f t="shared" si="16"/>
        <v>0</v>
      </c>
      <c r="F162" s="486">
        <f t="shared" si="21"/>
        <v>0</v>
      </c>
      <c r="G162" s="486"/>
      <c r="H162" s="486"/>
      <c r="J162" s="20"/>
      <c r="K162" s="20">
        <v>153</v>
      </c>
      <c r="L162" s="486">
        <f t="shared" si="22"/>
        <v>0</v>
      </c>
      <c r="M162" s="486">
        <f t="shared" si="17"/>
        <v>0</v>
      </c>
      <c r="N162" s="486">
        <f t="shared" si="18"/>
        <v>0</v>
      </c>
      <c r="O162" s="486">
        <f t="shared" si="23"/>
        <v>0</v>
      </c>
      <c r="P162" s="486"/>
      <c r="Q162" s="486"/>
      <c r="R162" s="486"/>
      <c r="S162" s="486"/>
    </row>
    <row r="163" spans="1:19">
      <c r="A163" s="20"/>
      <c r="B163" s="20">
        <v>154</v>
      </c>
      <c r="C163" s="486">
        <f t="shared" si="19"/>
        <v>0</v>
      </c>
      <c r="D163" s="486">
        <f t="shared" si="20"/>
        <v>0</v>
      </c>
      <c r="E163" s="486">
        <f t="shared" si="16"/>
        <v>0</v>
      </c>
      <c r="F163" s="486">
        <f t="shared" si="21"/>
        <v>0</v>
      </c>
      <c r="G163" s="486"/>
      <c r="H163" s="486"/>
      <c r="J163" s="20"/>
      <c r="K163" s="20">
        <v>154</v>
      </c>
      <c r="L163" s="486">
        <f t="shared" si="22"/>
        <v>0</v>
      </c>
      <c r="M163" s="486">
        <f t="shared" si="17"/>
        <v>0</v>
      </c>
      <c r="N163" s="486">
        <f t="shared" si="18"/>
        <v>0</v>
      </c>
      <c r="O163" s="486">
        <f t="shared" si="23"/>
        <v>0</v>
      </c>
      <c r="P163" s="486"/>
      <c r="Q163" s="486"/>
      <c r="R163" s="486"/>
      <c r="S163" s="486"/>
    </row>
    <row r="164" spans="1:19">
      <c r="A164" s="20"/>
      <c r="B164" s="20">
        <v>155</v>
      </c>
      <c r="C164" s="486">
        <f t="shared" si="19"/>
        <v>0</v>
      </c>
      <c r="D164" s="486">
        <f t="shared" si="20"/>
        <v>0</v>
      </c>
      <c r="E164" s="486">
        <f t="shared" si="16"/>
        <v>0</v>
      </c>
      <c r="F164" s="486">
        <f t="shared" si="21"/>
        <v>0</v>
      </c>
      <c r="G164" s="486"/>
      <c r="H164" s="486"/>
      <c r="J164" s="20"/>
      <c r="K164" s="20">
        <v>155</v>
      </c>
      <c r="L164" s="486">
        <f t="shared" si="22"/>
        <v>0</v>
      </c>
      <c r="M164" s="486">
        <f t="shared" si="17"/>
        <v>0</v>
      </c>
      <c r="N164" s="486">
        <f t="shared" si="18"/>
        <v>0</v>
      </c>
      <c r="O164" s="486">
        <f t="shared" si="23"/>
        <v>0</v>
      </c>
      <c r="P164" s="486"/>
      <c r="Q164" s="486"/>
      <c r="R164" s="486"/>
      <c r="S164" s="486"/>
    </row>
    <row r="165" spans="1:19">
      <c r="A165" s="21"/>
      <c r="B165" s="21">
        <v>156</v>
      </c>
      <c r="C165" s="487">
        <f t="shared" si="19"/>
        <v>0</v>
      </c>
      <c r="D165" s="487">
        <f t="shared" si="20"/>
        <v>0</v>
      </c>
      <c r="E165" s="487">
        <f t="shared" si="16"/>
        <v>0</v>
      </c>
      <c r="F165" s="487">
        <f t="shared" si="21"/>
        <v>0</v>
      </c>
      <c r="G165" s="487"/>
      <c r="H165" s="487"/>
      <c r="J165" s="21"/>
      <c r="K165" s="21">
        <v>156</v>
      </c>
      <c r="L165" s="487">
        <f t="shared" si="22"/>
        <v>0</v>
      </c>
      <c r="M165" s="487">
        <f t="shared" si="17"/>
        <v>0</v>
      </c>
      <c r="N165" s="487">
        <f t="shared" si="18"/>
        <v>0</v>
      </c>
      <c r="O165" s="487">
        <f t="shared" si="23"/>
        <v>0</v>
      </c>
      <c r="P165" s="487"/>
      <c r="Q165" s="487"/>
      <c r="R165" s="486"/>
      <c r="S165" s="486"/>
    </row>
    <row r="166" spans="1:19">
      <c r="A166" s="20">
        <v>14</v>
      </c>
      <c r="B166" s="20">
        <v>157</v>
      </c>
      <c r="C166" s="486">
        <f t="shared" si="19"/>
        <v>0</v>
      </c>
      <c r="D166" s="486">
        <f t="shared" si="20"/>
        <v>0</v>
      </c>
      <c r="E166" s="486">
        <f t="shared" si="16"/>
        <v>0</v>
      </c>
      <c r="F166" s="486">
        <f t="shared" si="21"/>
        <v>0</v>
      </c>
      <c r="G166" s="486">
        <f>AVERAGE(F166:F177)</f>
        <v>0</v>
      </c>
      <c r="H166" s="486">
        <f>G166*$D$4</f>
        <v>0</v>
      </c>
      <c r="J166" s="20">
        <v>14</v>
      </c>
      <c r="K166" s="20">
        <v>157</v>
      </c>
      <c r="L166" s="486">
        <f t="shared" si="22"/>
        <v>0</v>
      </c>
      <c r="M166" s="486">
        <f t="shared" si="17"/>
        <v>0</v>
      </c>
      <c r="N166" s="486">
        <f t="shared" si="18"/>
        <v>0</v>
      </c>
      <c r="O166" s="486">
        <f t="shared" si="23"/>
        <v>0</v>
      </c>
      <c r="P166" s="486">
        <f>AVERAGE(O166:O177)</f>
        <v>0</v>
      </c>
      <c r="Q166" s="486">
        <f>P166*$M$4</f>
        <v>0</v>
      </c>
      <c r="R166" s="486"/>
      <c r="S166" s="486">
        <f>H166+Q166</f>
        <v>0</v>
      </c>
    </row>
    <row r="167" spans="1:19">
      <c r="A167" s="20"/>
      <c r="B167" s="20">
        <v>158</v>
      </c>
      <c r="C167" s="486">
        <f t="shared" si="19"/>
        <v>0</v>
      </c>
      <c r="D167" s="486">
        <f t="shared" si="20"/>
        <v>0</v>
      </c>
      <c r="E167" s="486">
        <f t="shared" si="16"/>
        <v>0</v>
      </c>
      <c r="F167" s="486">
        <f t="shared" si="21"/>
        <v>0</v>
      </c>
      <c r="G167" s="486"/>
      <c r="H167" s="486"/>
      <c r="J167" s="20"/>
      <c r="K167" s="20">
        <v>158</v>
      </c>
      <c r="L167" s="486">
        <f t="shared" si="22"/>
        <v>0</v>
      </c>
      <c r="M167" s="486">
        <f t="shared" si="17"/>
        <v>0</v>
      </c>
      <c r="N167" s="486">
        <f t="shared" si="18"/>
        <v>0</v>
      </c>
      <c r="O167" s="486">
        <f t="shared" si="23"/>
        <v>0</v>
      </c>
      <c r="P167" s="486"/>
      <c r="Q167" s="486"/>
      <c r="R167" s="486"/>
      <c r="S167" s="486"/>
    </row>
    <row r="168" spans="1:19">
      <c r="A168" s="20"/>
      <c r="B168" s="20">
        <v>159</v>
      </c>
      <c r="C168" s="486">
        <f t="shared" si="19"/>
        <v>0</v>
      </c>
      <c r="D168" s="486">
        <f t="shared" si="20"/>
        <v>0</v>
      </c>
      <c r="E168" s="486">
        <f t="shared" si="16"/>
        <v>0</v>
      </c>
      <c r="F168" s="486">
        <f t="shared" si="21"/>
        <v>0</v>
      </c>
      <c r="G168" s="486"/>
      <c r="H168" s="486"/>
      <c r="J168" s="20"/>
      <c r="K168" s="20">
        <v>159</v>
      </c>
      <c r="L168" s="486">
        <f t="shared" si="22"/>
        <v>0</v>
      </c>
      <c r="M168" s="486">
        <f t="shared" si="17"/>
        <v>0</v>
      </c>
      <c r="N168" s="486">
        <f t="shared" si="18"/>
        <v>0</v>
      </c>
      <c r="O168" s="486">
        <f t="shared" si="23"/>
        <v>0</v>
      </c>
      <c r="P168" s="486"/>
      <c r="Q168" s="486"/>
      <c r="R168" s="486"/>
      <c r="S168" s="486"/>
    </row>
    <row r="169" spans="1:19">
      <c r="A169" s="20"/>
      <c r="B169" s="20">
        <v>160</v>
      </c>
      <c r="C169" s="486">
        <f t="shared" si="19"/>
        <v>0</v>
      </c>
      <c r="D169" s="486">
        <f t="shared" si="20"/>
        <v>0</v>
      </c>
      <c r="E169" s="486">
        <f t="shared" si="16"/>
        <v>0</v>
      </c>
      <c r="F169" s="486">
        <f t="shared" si="21"/>
        <v>0</v>
      </c>
      <c r="G169" s="486"/>
      <c r="H169" s="486"/>
      <c r="J169" s="20"/>
      <c r="K169" s="20">
        <v>160</v>
      </c>
      <c r="L169" s="486">
        <f t="shared" si="22"/>
        <v>0</v>
      </c>
      <c r="M169" s="486">
        <f t="shared" si="17"/>
        <v>0</v>
      </c>
      <c r="N169" s="486">
        <f t="shared" si="18"/>
        <v>0</v>
      </c>
      <c r="O169" s="486">
        <f t="shared" si="23"/>
        <v>0</v>
      </c>
      <c r="P169" s="486"/>
      <c r="Q169" s="486"/>
      <c r="R169" s="486"/>
      <c r="S169" s="486"/>
    </row>
    <row r="170" spans="1:19">
      <c r="A170" s="20"/>
      <c r="B170" s="20">
        <v>161</v>
      </c>
      <c r="C170" s="486">
        <f t="shared" si="19"/>
        <v>0</v>
      </c>
      <c r="D170" s="486">
        <f t="shared" si="20"/>
        <v>0</v>
      </c>
      <c r="E170" s="486">
        <f t="shared" si="16"/>
        <v>0</v>
      </c>
      <c r="F170" s="486">
        <f t="shared" si="21"/>
        <v>0</v>
      </c>
      <c r="G170" s="486"/>
      <c r="H170" s="486"/>
      <c r="J170" s="20"/>
      <c r="K170" s="20">
        <v>161</v>
      </c>
      <c r="L170" s="486">
        <f t="shared" si="22"/>
        <v>0</v>
      </c>
      <c r="M170" s="486">
        <f t="shared" si="17"/>
        <v>0</v>
      </c>
      <c r="N170" s="486">
        <f t="shared" si="18"/>
        <v>0</v>
      </c>
      <c r="O170" s="486">
        <f t="shared" si="23"/>
        <v>0</v>
      </c>
      <c r="P170" s="486"/>
      <c r="Q170" s="486"/>
      <c r="R170" s="486"/>
      <c r="S170" s="486"/>
    </row>
    <row r="171" spans="1:19">
      <c r="A171" s="20"/>
      <c r="B171" s="20">
        <v>162</v>
      </c>
      <c r="C171" s="486">
        <f t="shared" si="19"/>
        <v>0</v>
      </c>
      <c r="D171" s="486">
        <f t="shared" si="20"/>
        <v>0</v>
      </c>
      <c r="E171" s="486">
        <f t="shared" si="16"/>
        <v>0</v>
      </c>
      <c r="F171" s="486">
        <f t="shared" si="21"/>
        <v>0</v>
      </c>
      <c r="G171" s="486"/>
      <c r="H171" s="486"/>
      <c r="J171" s="20"/>
      <c r="K171" s="20">
        <v>162</v>
      </c>
      <c r="L171" s="486">
        <f t="shared" si="22"/>
        <v>0</v>
      </c>
      <c r="M171" s="486">
        <f t="shared" si="17"/>
        <v>0</v>
      </c>
      <c r="N171" s="486">
        <f t="shared" si="18"/>
        <v>0</v>
      </c>
      <c r="O171" s="486">
        <f t="shared" si="23"/>
        <v>0</v>
      </c>
      <c r="P171" s="486"/>
      <c r="Q171" s="486"/>
      <c r="R171" s="486"/>
      <c r="S171" s="486"/>
    </row>
    <row r="172" spans="1:19">
      <c r="A172" s="20"/>
      <c r="B172" s="20">
        <v>163</v>
      </c>
      <c r="C172" s="486">
        <f t="shared" si="19"/>
        <v>0</v>
      </c>
      <c r="D172" s="486">
        <f t="shared" si="20"/>
        <v>0</v>
      </c>
      <c r="E172" s="486">
        <f t="shared" si="16"/>
        <v>0</v>
      </c>
      <c r="F172" s="486">
        <f t="shared" si="21"/>
        <v>0</v>
      </c>
      <c r="G172" s="486"/>
      <c r="H172" s="486"/>
      <c r="J172" s="20"/>
      <c r="K172" s="20">
        <v>163</v>
      </c>
      <c r="L172" s="486">
        <f t="shared" si="22"/>
        <v>0</v>
      </c>
      <c r="M172" s="486">
        <f t="shared" si="17"/>
        <v>0</v>
      </c>
      <c r="N172" s="486">
        <f t="shared" si="18"/>
        <v>0</v>
      </c>
      <c r="O172" s="486">
        <f t="shared" si="23"/>
        <v>0</v>
      </c>
      <c r="P172" s="486"/>
      <c r="Q172" s="486"/>
      <c r="R172" s="486"/>
      <c r="S172" s="486"/>
    </row>
    <row r="173" spans="1:19">
      <c r="A173" s="20"/>
      <c r="B173" s="20">
        <v>164</v>
      </c>
      <c r="C173" s="486">
        <f t="shared" si="19"/>
        <v>0</v>
      </c>
      <c r="D173" s="486">
        <f t="shared" si="20"/>
        <v>0</v>
      </c>
      <c r="E173" s="486">
        <f t="shared" si="16"/>
        <v>0</v>
      </c>
      <c r="F173" s="486">
        <f t="shared" si="21"/>
        <v>0</v>
      </c>
      <c r="G173" s="486"/>
      <c r="H173" s="486"/>
      <c r="J173" s="20"/>
      <c r="K173" s="20">
        <v>164</v>
      </c>
      <c r="L173" s="486">
        <f t="shared" si="22"/>
        <v>0</v>
      </c>
      <c r="M173" s="486">
        <f t="shared" si="17"/>
        <v>0</v>
      </c>
      <c r="N173" s="486">
        <f t="shared" si="18"/>
        <v>0</v>
      </c>
      <c r="O173" s="486">
        <f t="shared" si="23"/>
        <v>0</v>
      </c>
      <c r="P173" s="486"/>
      <c r="Q173" s="486"/>
      <c r="R173" s="486"/>
      <c r="S173" s="486"/>
    </row>
    <row r="174" spans="1:19">
      <c r="A174" s="20"/>
      <c r="B174" s="20">
        <v>165</v>
      </c>
      <c r="C174" s="486">
        <f t="shared" si="19"/>
        <v>0</v>
      </c>
      <c r="D174" s="486">
        <f t="shared" si="20"/>
        <v>0</v>
      </c>
      <c r="E174" s="486">
        <f t="shared" si="16"/>
        <v>0</v>
      </c>
      <c r="F174" s="486">
        <f t="shared" si="21"/>
        <v>0</v>
      </c>
      <c r="G174" s="486"/>
      <c r="H174" s="486"/>
      <c r="J174" s="20"/>
      <c r="K174" s="20">
        <v>165</v>
      </c>
      <c r="L174" s="486">
        <f t="shared" si="22"/>
        <v>0</v>
      </c>
      <c r="M174" s="486">
        <f t="shared" si="17"/>
        <v>0</v>
      </c>
      <c r="N174" s="486">
        <f t="shared" si="18"/>
        <v>0</v>
      </c>
      <c r="O174" s="486">
        <f t="shared" si="23"/>
        <v>0</v>
      </c>
      <c r="P174" s="486"/>
      <c r="Q174" s="486"/>
      <c r="R174" s="486"/>
      <c r="S174" s="486"/>
    </row>
    <row r="175" spans="1:19">
      <c r="A175" s="20"/>
      <c r="B175" s="20">
        <v>166</v>
      </c>
      <c r="C175" s="486">
        <f t="shared" si="19"/>
        <v>0</v>
      </c>
      <c r="D175" s="486">
        <f t="shared" si="20"/>
        <v>0</v>
      </c>
      <c r="E175" s="486">
        <f t="shared" si="16"/>
        <v>0</v>
      </c>
      <c r="F175" s="486">
        <f t="shared" si="21"/>
        <v>0</v>
      </c>
      <c r="G175" s="486"/>
      <c r="H175" s="486"/>
      <c r="J175" s="20"/>
      <c r="K175" s="20">
        <v>166</v>
      </c>
      <c r="L175" s="486">
        <f t="shared" si="22"/>
        <v>0</v>
      </c>
      <c r="M175" s="486">
        <f t="shared" si="17"/>
        <v>0</v>
      </c>
      <c r="N175" s="486">
        <f t="shared" si="18"/>
        <v>0</v>
      </c>
      <c r="O175" s="486">
        <f t="shared" si="23"/>
        <v>0</v>
      </c>
      <c r="P175" s="486"/>
      <c r="Q175" s="486"/>
      <c r="R175" s="486"/>
      <c r="S175" s="486"/>
    </row>
    <row r="176" spans="1:19">
      <c r="A176" s="20"/>
      <c r="B176" s="20">
        <v>167</v>
      </c>
      <c r="C176" s="486">
        <f t="shared" si="19"/>
        <v>0</v>
      </c>
      <c r="D176" s="486">
        <f t="shared" si="20"/>
        <v>0</v>
      </c>
      <c r="E176" s="486">
        <f t="shared" si="16"/>
        <v>0</v>
      </c>
      <c r="F176" s="486">
        <f t="shared" si="21"/>
        <v>0</v>
      </c>
      <c r="G176" s="486"/>
      <c r="H176" s="486"/>
      <c r="J176" s="20"/>
      <c r="K176" s="20">
        <v>167</v>
      </c>
      <c r="L176" s="486">
        <f t="shared" si="22"/>
        <v>0</v>
      </c>
      <c r="M176" s="486">
        <f t="shared" si="17"/>
        <v>0</v>
      </c>
      <c r="N176" s="486">
        <f t="shared" si="18"/>
        <v>0</v>
      </c>
      <c r="O176" s="486">
        <f t="shared" si="23"/>
        <v>0</v>
      </c>
      <c r="P176" s="486"/>
      <c r="Q176" s="486"/>
      <c r="R176" s="486"/>
      <c r="S176" s="486"/>
    </row>
    <row r="177" spans="1:19">
      <c r="A177" s="21"/>
      <c r="B177" s="21">
        <v>168</v>
      </c>
      <c r="C177" s="487">
        <f t="shared" si="19"/>
        <v>0</v>
      </c>
      <c r="D177" s="487">
        <f t="shared" si="20"/>
        <v>0</v>
      </c>
      <c r="E177" s="487">
        <f t="shared" si="16"/>
        <v>0</v>
      </c>
      <c r="F177" s="487">
        <f t="shared" si="21"/>
        <v>0</v>
      </c>
      <c r="G177" s="487"/>
      <c r="H177" s="487"/>
      <c r="J177" s="21"/>
      <c r="K177" s="21">
        <v>168</v>
      </c>
      <c r="L177" s="487">
        <f t="shared" si="22"/>
        <v>0</v>
      </c>
      <c r="M177" s="487">
        <f t="shared" si="17"/>
        <v>0</v>
      </c>
      <c r="N177" s="487">
        <f t="shared" si="18"/>
        <v>0</v>
      </c>
      <c r="O177" s="487">
        <f t="shared" si="23"/>
        <v>0</v>
      </c>
      <c r="P177" s="487"/>
      <c r="Q177" s="487"/>
      <c r="R177" s="486"/>
      <c r="S177" s="486"/>
    </row>
    <row r="178" spans="1:19">
      <c r="A178" s="20">
        <v>15</v>
      </c>
      <c r="B178" s="20">
        <v>169</v>
      </c>
      <c r="C178" s="486">
        <f t="shared" si="19"/>
        <v>0</v>
      </c>
      <c r="D178" s="486">
        <f t="shared" si="20"/>
        <v>0</v>
      </c>
      <c r="E178" s="486">
        <f t="shared" si="16"/>
        <v>0</v>
      </c>
      <c r="F178" s="486">
        <f t="shared" si="21"/>
        <v>0</v>
      </c>
      <c r="G178" s="486">
        <f>AVERAGE(F178:F189)</f>
        <v>0</v>
      </c>
      <c r="H178" s="486">
        <f>G178*$D$4</f>
        <v>0</v>
      </c>
      <c r="J178" s="20">
        <v>15</v>
      </c>
      <c r="K178" s="20">
        <v>169</v>
      </c>
      <c r="L178" s="486">
        <f t="shared" si="22"/>
        <v>0</v>
      </c>
      <c r="M178" s="486">
        <f t="shared" si="17"/>
        <v>0</v>
      </c>
      <c r="N178" s="486">
        <f t="shared" si="18"/>
        <v>0</v>
      </c>
      <c r="O178" s="486">
        <f t="shared" si="23"/>
        <v>0</v>
      </c>
      <c r="P178" s="486">
        <f>AVERAGE(O178:O189)</f>
        <v>0</v>
      </c>
      <c r="Q178" s="486">
        <f>P178*$M$4</f>
        <v>0</v>
      </c>
      <c r="R178" s="486"/>
      <c r="S178" s="486">
        <f>H178+Q178</f>
        <v>0</v>
      </c>
    </row>
    <row r="179" spans="1:19">
      <c r="A179" s="20"/>
      <c r="B179" s="20">
        <v>170</v>
      </c>
      <c r="C179" s="486">
        <f t="shared" si="19"/>
        <v>0</v>
      </c>
      <c r="D179" s="486">
        <f t="shared" si="20"/>
        <v>0</v>
      </c>
      <c r="E179" s="486">
        <f t="shared" si="16"/>
        <v>0</v>
      </c>
      <c r="F179" s="486">
        <f t="shared" si="21"/>
        <v>0</v>
      </c>
      <c r="G179" s="486"/>
      <c r="H179" s="486"/>
      <c r="J179" s="20"/>
      <c r="K179" s="20">
        <v>170</v>
      </c>
      <c r="L179" s="486">
        <f t="shared" si="22"/>
        <v>0</v>
      </c>
      <c r="M179" s="486">
        <f t="shared" si="17"/>
        <v>0</v>
      </c>
      <c r="N179" s="486">
        <f t="shared" si="18"/>
        <v>0</v>
      </c>
      <c r="O179" s="486">
        <f t="shared" si="23"/>
        <v>0</v>
      </c>
      <c r="P179" s="486"/>
      <c r="Q179" s="486"/>
      <c r="R179" s="486"/>
      <c r="S179" s="486"/>
    </row>
    <row r="180" spans="1:19">
      <c r="A180" s="20"/>
      <c r="B180" s="20">
        <v>171</v>
      </c>
      <c r="C180" s="486">
        <f t="shared" si="19"/>
        <v>0</v>
      </c>
      <c r="D180" s="486">
        <f t="shared" si="20"/>
        <v>0</v>
      </c>
      <c r="E180" s="486">
        <f t="shared" si="16"/>
        <v>0</v>
      </c>
      <c r="F180" s="486">
        <f t="shared" si="21"/>
        <v>0</v>
      </c>
      <c r="G180" s="486"/>
      <c r="H180" s="486"/>
      <c r="J180" s="20"/>
      <c r="K180" s="20">
        <v>171</v>
      </c>
      <c r="L180" s="486">
        <f t="shared" si="22"/>
        <v>0</v>
      </c>
      <c r="M180" s="486">
        <f t="shared" si="17"/>
        <v>0</v>
      </c>
      <c r="N180" s="486">
        <f t="shared" si="18"/>
        <v>0</v>
      </c>
      <c r="O180" s="486">
        <f t="shared" si="23"/>
        <v>0</v>
      </c>
      <c r="P180" s="486"/>
      <c r="Q180" s="486"/>
      <c r="R180" s="486"/>
      <c r="S180" s="486"/>
    </row>
    <row r="181" spans="1:19">
      <c r="A181" s="20"/>
      <c r="B181" s="20">
        <v>172</v>
      </c>
      <c r="C181" s="486">
        <f t="shared" si="19"/>
        <v>0</v>
      </c>
      <c r="D181" s="486">
        <f t="shared" si="20"/>
        <v>0</v>
      </c>
      <c r="E181" s="486">
        <f t="shared" si="16"/>
        <v>0</v>
      </c>
      <c r="F181" s="486">
        <f t="shared" si="21"/>
        <v>0</v>
      </c>
      <c r="G181" s="486"/>
      <c r="H181" s="486"/>
      <c r="J181" s="20"/>
      <c r="K181" s="20">
        <v>172</v>
      </c>
      <c r="L181" s="486">
        <f t="shared" si="22"/>
        <v>0</v>
      </c>
      <c r="M181" s="486">
        <f t="shared" si="17"/>
        <v>0</v>
      </c>
      <c r="N181" s="486">
        <f t="shared" si="18"/>
        <v>0</v>
      </c>
      <c r="O181" s="486">
        <f t="shared" si="23"/>
        <v>0</v>
      </c>
      <c r="P181" s="486"/>
      <c r="Q181" s="486"/>
      <c r="R181" s="486"/>
      <c r="S181" s="486"/>
    </row>
    <row r="182" spans="1:19">
      <c r="A182" s="20"/>
      <c r="B182" s="20">
        <v>173</v>
      </c>
      <c r="C182" s="486">
        <f t="shared" si="19"/>
        <v>0</v>
      </c>
      <c r="D182" s="486">
        <f t="shared" si="20"/>
        <v>0</v>
      </c>
      <c r="E182" s="486">
        <f t="shared" si="16"/>
        <v>0</v>
      </c>
      <c r="F182" s="486">
        <f t="shared" si="21"/>
        <v>0</v>
      </c>
      <c r="G182" s="486"/>
      <c r="H182" s="486"/>
      <c r="J182" s="20"/>
      <c r="K182" s="20">
        <v>173</v>
      </c>
      <c r="L182" s="486">
        <f t="shared" si="22"/>
        <v>0</v>
      </c>
      <c r="M182" s="486">
        <f t="shared" si="17"/>
        <v>0</v>
      </c>
      <c r="N182" s="486">
        <f t="shared" si="18"/>
        <v>0</v>
      </c>
      <c r="O182" s="486">
        <f t="shared" si="23"/>
        <v>0</v>
      </c>
      <c r="P182" s="486"/>
      <c r="Q182" s="486"/>
      <c r="R182" s="486"/>
      <c r="S182" s="486"/>
    </row>
    <row r="183" spans="1:19">
      <c r="A183" s="20"/>
      <c r="B183" s="20">
        <v>174</v>
      </c>
      <c r="C183" s="486">
        <f t="shared" si="19"/>
        <v>0</v>
      </c>
      <c r="D183" s="486">
        <f t="shared" si="20"/>
        <v>0</v>
      </c>
      <c r="E183" s="486">
        <f t="shared" si="16"/>
        <v>0</v>
      </c>
      <c r="F183" s="486">
        <f t="shared" si="21"/>
        <v>0</v>
      </c>
      <c r="G183" s="486"/>
      <c r="H183" s="486"/>
      <c r="J183" s="20"/>
      <c r="K183" s="20">
        <v>174</v>
      </c>
      <c r="L183" s="486">
        <f t="shared" si="22"/>
        <v>0</v>
      </c>
      <c r="M183" s="486">
        <f t="shared" si="17"/>
        <v>0</v>
      </c>
      <c r="N183" s="486">
        <f t="shared" si="18"/>
        <v>0</v>
      </c>
      <c r="O183" s="486">
        <f t="shared" si="23"/>
        <v>0</v>
      </c>
      <c r="P183" s="486"/>
      <c r="Q183" s="486"/>
      <c r="R183" s="486"/>
      <c r="S183" s="486"/>
    </row>
    <row r="184" spans="1:19">
      <c r="A184" s="20"/>
      <c r="B184" s="20">
        <v>175</v>
      </c>
      <c r="C184" s="486">
        <f t="shared" si="19"/>
        <v>0</v>
      </c>
      <c r="D184" s="486">
        <f t="shared" si="20"/>
        <v>0</v>
      </c>
      <c r="E184" s="486">
        <f t="shared" si="16"/>
        <v>0</v>
      </c>
      <c r="F184" s="486">
        <f t="shared" si="21"/>
        <v>0</v>
      </c>
      <c r="G184" s="486"/>
      <c r="H184" s="486"/>
      <c r="J184" s="20"/>
      <c r="K184" s="20">
        <v>175</v>
      </c>
      <c r="L184" s="486">
        <f t="shared" si="22"/>
        <v>0</v>
      </c>
      <c r="M184" s="486">
        <f t="shared" si="17"/>
        <v>0</v>
      </c>
      <c r="N184" s="486">
        <f t="shared" si="18"/>
        <v>0</v>
      </c>
      <c r="O184" s="486">
        <f t="shared" si="23"/>
        <v>0</v>
      </c>
      <c r="P184" s="486"/>
      <c r="Q184" s="486"/>
      <c r="R184" s="486"/>
      <c r="S184" s="486"/>
    </row>
    <row r="185" spans="1:19">
      <c r="A185" s="20"/>
      <c r="B185" s="20">
        <v>176</v>
      </c>
      <c r="C185" s="486">
        <f t="shared" si="19"/>
        <v>0</v>
      </c>
      <c r="D185" s="486">
        <f t="shared" si="20"/>
        <v>0</v>
      </c>
      <c r="E185" s="486">
        <f t="shared" si="16"/>
        <v>0</v>
      </c>
      <c r="F185" s="486">
        <f t="shared" si="21"/>
        <v>0</v>
      </c>
      <c r="G185" s="486"/>
      <c r="H185" s="486"/>
      <c r="J185" s="20"/>
      <c r="K185" s="20">
        <v>176</v>
      </c>
      <c r="L185" s="486">
        <f t="shared" si="22"/>
        <v>0</v>
      </c>
      <c r="M185" s="486">
        <f t="shared" si="17"/>
        <v>0</v>
      </c>
      <c r="N185" s="486">
        <f t="shared" si="18"/>
        <v>0</v>
      </c>
      <c r="O185" s="486">
        <f t="shared" si="23"/>
        <v>0</v>
      </c>
      <c r="P185" s="486"/>
      <c r="Q185" s="486"/>
      <c r="R185" s="486"/>
      <c r="S185" s="486"/>
    </row>
    <row r="186" spans="1:19">
      <c r="A186" s="20"/>
      <c r="B186" s="20">
        <v>177</v>
      </c>
      <c r="C186" s="486">
        <f t="shared" si="19"/>
        <v>0</v>
      </c>
      <c r="D186" s="486">
        <f t="shared" si="20"/>
        <v>0</v>
      </c>
      <c r="E186" s="486">
        <f t="shared" si="16"/>
        <v>0</v>
      </c>
      <c r="F186" s="486">
        <f t="shared" si="21"/>
        <v>0</v>
      </c>
      <c r="G186" s="486"/>
      <c r="H186" s="486"/>
      <c r="J186" s="20"/>
      <c r="K186" s="20">
        <v>177</v>
      </c>
      <c r="L186" s="486">
        <f t="shared" si="22"/>
        <v>0</v>
      </c>
      <c r="M186" s="486">
        <f t="shared" si="17"/>
        <v>0</v>
      </c>
      <c r="N186" s="486">
        <f t="shared" si="18"/>
        <v>0</v>
      </c>
      <c r="O186" s="486">
        <f t="shared" si="23"/>
        <v>0</v>
      </c>
      <c r="P186" s="486"/>
      <c r="Q186" s="486"/>
      <c r="R186" s="486"/>
      <c r="S186" s="486"/>
    </row>
    <row r="187" spans="1:19">
      <c r="A187" s="20"/>
      <c r="B187" s="20">
        <v>178</v>
      </c>
      <c r="C187" s="486">
        <f t="shared" si="19"/>
        <v>0</v>
      </c>
      <c r="D187" s="486">
        <f t="shared" si="20"/>
        <v>0</v>
      </c>
      <c r="E187" s="486">
        <f t="shared" si="16"/>
        <v>0</v>
      </c>
      <c r="F187" s="486">
        <f t="shared" si="21"/>
        <v>0</v>
      </c>
      <c r="G187" s="486"/>
      <c r="H187" s="486"/>
      <c r="J187" s="20"/>
      <c r="K187" s="20">
        <v>178</v>
      </c>
      <c r="L187" s="486">
        <f t="shared" si="22"/>
        <v>0</v>
      </c>
      <c r="M187" s="486">
        <f t="shared" si="17"/>
        <v>0</v>
      </c>
      <c r="N187" s="486">
        <f t="shared" si="18"/>
        <v>0</v>
      </c>
      <c r="O187" s="486">
        <f t="shared" si="23"/>
        <v>0</v>
      </c>
      <c r="P187" s="486"/>
      <c r="Q187" s="486"/>
      <c r="R187" s="486"/>
      <c r="S187" s="486"/>
    </row>
    <row r="188" spans="1:19">
      <c r="A188" s="20"/>
      <c r="B188" s="20">
        <v>179</v>
      </c>
      <c r="C188" s="486">
        <f t="shared" si="19"/>
        <v>0</v>
      </c>
      <c r="D188" s="486">
        <f t="shared" si="20"/>
        <v>0</v>
      </c>
      <c r="E188" s="486">
        <f t="shared" si="16"/>
        <v>0</v>
      </c>
      <c r="F188" s="486">
        <f t="shared" si="21"/>
        <v>0</v>
      </c>
      <c r="G188" s="486"/>
      <c r="H188" s="486"/>
      <c r="J188" s="20"/>
      <c r="K188" s="20">
        <v>179</v>
      </c>
      <c r="L188" s="486">
        <f t="shared" si="22"/>
        <v>0</v>
      </c>
      <c r="M188" s="486">
        <f t="shared" si="17"/>
        <v>0</v>
      </c>
      <c r="N188" s="486">
        <f t="shared" si="18"/>
        <v>0</v>
      </c>
      <c r="O188" s="486">
        <f t="shared" si="23"/>
        <v>0</v>
      </c>
      <c r="P188" s="486"/>
      <c r="Q188" s="486"/>
      <c r="R188" s="486"/>
      <c r="S188" s="486"/>
    </row>
    <row r="189" spans="1:19">
      <c r="A189" s="21"/>
      <c r="B189" s="21">
        <v>180</v>
      </c>
      <c r="C189" s="487">
        <f t="shared" si="19"/>
        <v>0</v>
      </c>
      <c r="D189" s="487">
        <f t="shared" si="20"/>
        <v>0</v>
      </c>
      <c r="E189" s="487">
        <f t="shared" si="16"/>
        <v>0</v>
      </c>
      <c r="F189" s="487">
        <f t="shared" si="21"/>
        <v>0</v>
      </c>
      <c r="G189" s="487"/>
      <c r="H189" s="487"/>
      <c r="J189" s="21"/>
      <c r="K189" s="21">
        <v>180</v>
      </c>
      <c r="L189" s="487">
        <f t="shared" si="22"/>
        <v>0</v>
      </c>
      <c r="M189" s="487">
        <f t="shared" si="17"/>
        <v>0</v>
      </c>
      <c r="N189" s="487">
        <f t="shared" si="18"/>
        <v>0</v>
      </c>
      <c r="O189" s="487">
        <f t="shared" si="23"/>
        <v>0</v>
      </c>
      <c r="P189" s="487"/>
      <c r="Q189" s="487"/>
      <c r="R189" s="486"/>
      <c r="S189" s="486"/>
    </row>
    <row r="190" spans="1:19">
      <c r="A190" s="20">
        <v>16</v>
      </c>
      <c r="B190" s="20">
        <v>181</v>
      </c>
      <c r="C190" s="486">
        <f t="shared" si="19"/>
        <v>0</v>
      </c>
      <c r="D190" s="486">
        <f t="shared" si="20"/>
        <v>0</v>
      </c>
      <c r="E190" s="486">
        <f t="shared" si="16"/>
        <v>0</v>
      </c>
      <c r="F190" s="486">
        <f t="shared" si="21"/>
        <v>0</v>
      </c>
      <c r="G190" s="486">
        <f>AVERAGE(F190:F201)</f>
        <v>0</v>
      </c>
      <c r="H190" s="486">
        <f>G190*$D$4</f>
        <v>0</v>
      </c>
      <c r="J190" s="20">
        <v>16</v>
      </c>
      <c r="K190" s="20">
        <v>181</v>
      </c>
      <c r="L190" s="486">
        <f t="shared" si="22"/>
        <v>0</v>
      </c>
      <c r="M190" s="486">
        <f t="shared" si="17"/>
        <v>0</v>
      </c>
      <c r="N190" s="486">
        <f t="shared" si="18"/>
        <v>0</v>
      </c>
      <c r="O190" s="486">
        <f t="shared" si="23"/>
        <v>0</v>
      </c>
      <c r="P190" s="486">
        <f>AVERAGE(O190:O201)</f>
        <v>0</v>
      </c>
      <c r="Q190" s="486">
        <f>P190*$M$4</f>
        <v>0</v>
      </c>
      <c r="R190" s="486"/>
      <c r="S190" s="486">
        <f>H190+Q190</f>
        <v>0</v>
      </c>
    </row>
    <row r="191" spans="1:19">
      <c r="A191" s="20"/>
      <c r="B191" s="20">
        <v>182</v>
      </c>
      <c r="C191" s="486">
        <f t="shared" si="19"/>
        <v>0</v>
      </c>
      <c r="D191" s="486">
        <f t="shared" si="20"/>
        <v>0</v>
      </c>
      <c r="E191" s="486">
        <f t="shared" si="16"/>
        <v>0</v>
      </c>
      <c r="F191" s="486">
        <f t="shared" si="21"/>
        <v>0</v>
      </c>
      <c r="G191" s="486"/>
      <c r="H191" s="486"/>
      <c r="J191" s="20"/>
      <c r="K191" s="20">
        <v>182</v>
      </c>
      <c r="L191" s="486">
        <f t="shared" si="22"/>
        <v>0</v>
      </c>
      <c r="M191" s="486">
        <f t="shared" si="17"/>
        <v>0</v>
      </c>
      <c r="N191" s="486">
        <f t="shared" si="18"/>
        <v>0</v>
      </c>
      <c r="O191" s="486">
        <f t="shared" si="23"/>
        <v>0</v>
      </c>
      <c r="P191" s="486"/>
      <c r="Q191" s="486"/>
      <c r="R191" s="486"/>
      <c r="S191" s="486"/>
    </row>
    <row r="192" spans="1:19">
      <c r="A192" s="20"/>
      <c r="B192" s="20">
        <v>183</v>
      </c>
      <c r="C192" s="486">
        <f t="shared" si="19"/>
        <v>0</v>
      </c>
      <c r="D192" s="486">
        <f t="shared" si="20"/>
        <v>0</v>
      </c>
      <c r="E192" s="486">
        <f t="shared" si="16"/>
        <v>0</v>
      </c>
      <c r="F192" s="486">
        <f t="shared" si="21"/>
        <v>0</v>
      </c>
      <c r="G192" s="486"/>
      <c r="H192" s="486"/>
      <c r="J192" s="20"/>
      <c r="K192" s="20">
        <v>183</v>
      </c>
      <c r="L192" s="486">
        <f t="shared" si="22"/>
        <v>0</v>
      </c>
      <c r="M192" s="486">
        <f t="shared" si="17"/>
        <v>0</v>
      </c>
      <c r="N192" s="486">
        <f t="shared" si="18"/>
        <v>0</v>
      </c>
      <c r="O192" s="486">
        <f t="shared" si="23"/>
        <v>0</v>
      </c>
      <c r="P192" s="486"/>
      <c r="Q192" s="486"/>
      <c r="R192" s="486"/>
      <c r="S192" s="486"/>
    </row>
    <row r="193" spans="1:19">
      <c r="A193" s="20"/>
      <c r="B193" s="20">
        <v>184</v>
      </c>
      <c r="C193" s="486">
        <f t="shared" si="19"/>
        <v>0</v>
      </c>
      <c r="D193" s="486">
        <f t="shared" si="20"/>
        <v>0</v>
      </c>
      <c r="E193" s="486">
        <f t="shared" si="16"/>
        <v>0</v>
      </c>
      <c r="F193" s="486">
        <f t="shared" si="21"/>
        <v>0</v>
      </c>
      <c r="G193" s="486"/>
      <c r="H193" s="486"/>
      <c r="J193" s="20"/>
      <c r="K193" s="20">
        <v>184</v>
      </c>
      <c r="L193" s="486">
        <f t="shared" si="22"/>
        <v>0</v>
      </c>
      <c r="M193" s="486">
        <f t="shared" si="17"/>
        <v>0</v>
      </c>
      <c r="N193" s="486">
        <f t="shared" si="18"/>
        <v>0</v>
      </c>
      <c r="O193" s="486">
        <f t="shared" si="23"/>
        <v>0</v>
      </c>
      <c r="P193" s="486"/>
      <c r="Q193" s="486"/>
      <c r="R193" s="486"/>
      <c r="S193" s="486"/>
    </row>
    <row r="194" spans="1:19">
      <c r="A194" s="20"/>
      <c r="B194" s="20">
        <v>185</v>
      </c>
      <c r="C194" s="486">
        <f t="shared" si="19"/>
        <v>0</v>
      </c>
      <c r="D194" s="486">
        <f t="shared" si="20"/>
        <v>0</v>
      </c>
      <c r="E194" s="486">
        <f t="shared" si="16"/>
        <v>0</v>
      </c>
      <c r="F194" s="486">
        <f t="shared" si="21"/>
        <v>0</v>
      </c>
      <c r="G194" s="486"/>
      <c r="H194" s="486"/>
      <c r="J194" s="20"/>
      <c r="K194" s="20">
        <v>185</v>
      </c>
      <c r="L194" s="486">
        <f t="shared" si="22"/>
        <v>0</v>
      </c>
      <c r="M194" s="486">
        <f t="shared" si="17"/>
        <v>0</v>
      </c>
      <c r="N194" s="486">
        <f t="shared" si="18"/>
        <v>0</v>
      </c>
      <c r="O194" s="486">
        <f t="shared" si="23"/>
        <v>0</v>
      </c>
      <c r="P194" s="486"/>
      <c r="Q194" s="486"/>
      <c r="R194" s="486"/>
      <c r="S194" s="486"/>
    </row>
    <row r="195" spans="1:19">
      <c r="A195" s="20"/>
      <c r="B195" s="20">
        <v>186</v>
      </c>
      <c r="C195" s="486">
        <f t="shared" si="19"/>
        <v>0</v>
      </c>
      <c r="D195" s="486">
        <f t="shared" si="20"/>
        <v>0</v>
      </c>
      <c r="E195" s="486">
        <f t="shared" si="16"/>
        <v>0</v>
      </c>
      <c r="F195" s="486">
        <f t="shared" si="21"/>
        <v>0</v>
      </c>
      <c r="G195" s="486"/>
      <c r="H195" s="486"/>
      <c r="J195" s="20"/>
      <c r="K195" s="20">
        <v>186</v>
      </c>
      <c r="L195" s="486">
        <f t="shared" si="22"/>
        <v>0</v>
      </c>
      <c r="M195" s="486">
        <f t="shared" si="17"/>
        <v>0</v>
      </c>
      <c r="N195" s="486">
        <f t="shared" si="18"/>
        <v>0</v>
      </c>
      <c r="O195" s="486">
        <f t="shared" si="23"/>
        <v>0</v>
      </c>
      <c r="P195" s="486"/>
      <c r="Q195" s="486"/>
      <c r="R195" s="486"/>
      <c r="S195" s="486"/>
    </row>
    <row r="196" spans="1:19">
      <c r="A196" s="20"/>
      <c r="B196" s="20">
        <v>187</v>
      </c>
      <c r="C196" s="486">
        <f t="shared" si="19"/>
        <v>0</v>
      </c>
      <c r="D196" s="486">
        <f t="shared" si="20"/>
        <v>0</v>
      </c>
      <c r="E196" s="486">
        <f t="shared" si="16"/>
        <v>0</v>
      </c>
      <c r="F196" s="486">
        <f t="shared" si="21"/>
        <v>0</v>
      </c>
      <c r="G196" s="486"/>
      <c r="H196" s="486"/>
      <c r="J196" s="20"/>
      <c r="K196" s="20">
        <v>187</v>
      </c>
      <c r="L196" s="486">
        <f t="shared" si="22"/>
        <v>0</v>
      </c>
      <c r="M196" s="486">
        <f t="shared" si="17"/>
        <v>0</v>
      </c>
      <c r="N196" s="486">
        <f t="shared" si="18"/>
        <v>0</v>
      </c>
      <c r="O196" s="486">
        <f t="shared" si="23"/>
        <v>0</v>
      </c>
      <c r="P196" s="486"/>
      <c r="Q196" s="486"/>
      <c r="R196" s="486"/>
      <c r="S196" s="486"/>
    </row>
    <row r="197" spans="1:19">
      <c r="A197" s="20"/>
      <c r="B197" s="20">
        <v>188</v>
      </c>
      <c r="C197" s="486">
        <f t="shared" si="19"/>
        <v>0</v>
      </c>
      <c r="D197" s="486">
        <f t="shared" si="20"/>
        <v>0</v>
      </c>
      <c r="E197" s="486">
        <f t="shared" si="16"/>
        <v>0</v>
      </c>
      <c r="F197" s="486">
        <f t="shared" si="21"/>
        <v>0</v>
      </c>
      <c r="G197" s="486"/>
      <c r="H197" s="486"/>
      <c r="J197" s="20"/>
      <c r="K197" s="20">
        <v>188</v>
      </c>
      <c r="L197" s="486">
        <f t="shared" si="22"/>
        <v>0</v>
      </c>
      <c r="M197" s="486">
        <f t="shared" si="17"/>
        <v>0</v>
      </c>
      <c r="N197" s="486">
        <f t="shared" si="18"/>
        <v>0</v>
      </c>
      <c r="O197" s="486">
        <f t="shared" si="23"/>
        <v>0</v>
      </c>
      <c r="P197" s="486"/>
      <c r="Q197" s="486"/>
      <c r="R197" s="486"/>
      <c r="S197" s="486"/>
    </row>
    <row r="198" spans="1:19">
      <c r="A198" s="20"/>
      <c r="B198" s="20">
        <v>189</v>
      </c>
      <c r="C198" s="486">
        <f t="shared" si="19"/>
        <v>0</v>
      </c>
      <c r="D198" s="486">
        <f t="shared" si="20"/>
        <v>0</v>
      </c>
      <c r="E198" s="486">
        <f t="shared" si="16"/>
        <v>0</v>
      </c>
      <c r="F198" s="486">
        <f t="shared" si="21"/>
        <v>0</v>
      </c>
      <c r="G198" s="486"/>
      <c r="H198" s="486"/>
      <c r="J198" s="20"/>
      <c r="K198" s="20">
        <v>189</v>
      </c>
      <c r="L198" s="486">
        <f t="shared" si="22"/>
        <v>0</v>
      </c>
      <c r="M198" s="486">
        <f t="shared" si="17"/>
        <v>0</v>
      </c>
      <c r="N198" s="486">
        <f t="shared" si="18"/>
        <v>0</v>
      </c>
      <c r="O198" s="486">
        <f t="shared" si="23"/>
        <v>0</v>
      </c>
      <c r="P198" s="486"/>
      <c r="Q198" s="486"/>
      <c r="R198" s="486"/>
      <c r="S198" s="486"/>
    </row>
    <row r="199" spans="1:19">
      <c r="A199" s="20"/>
      <c r="B199" s="20">
        <v>190</v>
      </c>
      <c r="C199" s="486">
        <f t="shared" si="19"/>
        <v>0</v>
      </c>
      <c r="D199" s="486">
        <f t="shared" si="20"/>
        <v>0</v>
      </c>
      <c r="E199" s="486">
        <f t="shared" si="16"/>
        <v>0</v>
      </c>
      <c r="F199" s="486">
        <f t="shared" si="21"/>
        <v>0</v>
      </c>
      <c r="G199" s="486"/>
      <c r="H199" s="486"/>
      <c r="J199" s="20"/>
      <c r="K199" s="20">
        <v>190</v>
      </c>
      <c r="L199" s="486">
        <f t="shared" si="22"/>
        <v>0</v>
      </c>
      <c r="M199" s="486">
        <f t="shared" si="17"/>
        <v>0</v>
      </c>
      <c r="N199" s="486">
        <f t="shared" si="18"/>
        <v>0</v>
      </c>
      <c r="O199" s="486">
        <f t="shared" si="23"/>
        <v>0</v>
      </c>
      <c r="P199" s="486"/>
      <c r="Q199" s="486"/>
      <c r="R199" s="486"/>
      <c r="S199" s="486"/>
    </row>
    <row r="200" spans="1:19">
      <c r="A200" s="20"/>
      <c r="B200" s="20">
        <v>191</v>
      </c>
      <c r="C200" s="486">
        <f t="shared" si="19"/>
        <v>0</v>
      </c>
      <c r="D200" s="486">
        <f t="shared" si="20"/>
        <v>0</v>
      </c>
      <c r="E200" s="486">
        <f t="shared" si="16"/>
        <v>0</v>
      </c>
      <c r="F200" s="486">
        <f t="shared" si="21"/>
        <v>0</v>
      </c>
      <c r="G200" s="486"/>
      <c r="H200" s="486"/>
      <c r="J200" s="20"/>
      <c r="K200" s="20">
        <v>191</v>
      </c>
      <c r="L200" s="486">
        <f t="shared" si="22"/>
        <v>0</v>
      </c>
      <c r="M200" s="486">
        <f t="shared" si="17"/>
        <v>0</v>
      </c>
      <c r="N200" s="486">
        <f t="shared" si="18"/>
        <v>0</v>
      </c>
      <c r="O200" s="486">
        <f t="shared" si="23"/>
        <v>0</v>
      </c>
      <c r="P200" s="486"/>
      <c r="Q200" s="486"/>
      <c r="R200" s="486"/>
      <c r="S200" s="486"/>
    </row>
    <row r="201" spans="1:19">
      <c r="A201" s="21"/>
      <c r="B201" s="21">
        <v>192</v>
      </c>
      <c r="C201" s="487">
        <f t="shared" si="19"/>
        <v>0</v>
      </c>
      <c r="D201" s="487">
        <f t="shared" si="20"/>
        <v>0</v>
      </c>
      <c r="E201" s="487">
        <f t="shared" si="16"/>
        <v>0</v>
      </c>
      <c r="F201" s="487">
        <f t="shared" si="21"/>
        <v>0</v>
      </c>
      <c r="G201" s="487"/>
      <c r="H201" s="487"/>
      <c r="J201" s="21"/>
      <c r="K201" s="21">
        <v>192</v>
      </c>
      <c r="L201" s="487">
        <f t="shared" si="22"/>
        <v>0</v>
      </c>
      <c r="M201" s="487">
        <f t="shared" si="17"/>
        <v>0</v>
      </c>
      <c r="N201" s="487">
        <f t="shared" si="18"/>
        <v>0</v>
      </c>
      <c r="O201" s="487">
        <f t="shared" si="23"/>
        <v>0</v>
      </c>
      <c r="P201" s="487"/>
      <c r="Q201" s="487"/>
      <c r="R201" s="486"/>
      <c r="S201" s="486"/>
    </row>
    <row r="202" spans="1:19">
      <c r="A202" s="20">
        <v>17</v>
      </c>
      <c r="B202" s="20">
        <v>193</v>
      </c>
      <c r="C202" s="486">
        <f t="shared" si="19"/>
        <v>0</v>
      </c>
      <c r="D202" s="486">
        <f t="shared" si="20"/>
        <v>0</v>
      </c>
      <c r="E202" s="486">
        <f t="shared" si="16"/>
        <v>0</v>
      </c>
      <c r="F202" s="486">
        <f t="shared" si="21"/>
        <v>0</v>
      </c>
      <c r="G202" s="486">
        <f>AVERAGE(F202:F213)</f>
        <v>0</v>
      </c>
      <c r="H202" s="486">
        <f>G202*$D$4</f>
        <v>0</v>
      </c>
      <c r="J202" s="20">
        <v>17</v>
      </c>
      <c r="K202" s="20">
        <v>193</v>
      </c>
      <c r="L202" s="486">
        <f t="shared" si="22"/>
        <v>0</v>
      </c>
      <c r="M202" s="486">
        <f t="shared" si="17"/>
        <v>0</v>
      </c>
      <c r="N202" s="486">
        <f t="shared" si="18"/>
        <v>0</v>
      </c>
      <c r="O202" s="486">
        <f t="shared" si="23"/>
        <v>0</v>
      </c>
      <c r="P202" s="486">
        <f>AVERAGE(O202:O213)</f>
        <v>0</v>
      </c>
      <c r="Q202" s="486">
        <f>P202*$M$4</f>
        <v>0</v>
      </c>
      <c r="R202" s="486"/>
      <c r="S202" s="486">
        <f>H202+Q202</f>
        <v>0</v>
      </c>
    </row>
    <row r="203" spans="1:19">
      <c r="A203" s="20"/>
      <c r="B203" s="20">
        <v>194</v>
      </c>
      <c r="C203" s="486">
        <f t="shared" si="19"/>
        <v>0</v>
      </c>
      <c r="D203" s="486">
        <f t="shared" si="20"/>
        <v>0</v>
      </c>
      <c r="E203" s="486">
        <f t="shared" ref="E203:E266" si="24">IF(ROUND(C203,2)&gt;0,$D$7-D203,0)</f>
        <v>0</v>
      </c>
      <c r="F203" s="486">
        <f t="shared" si="21"/>
        <v>0</v>
      </c>
      <c r="G203" s="486"/>
      <c r="H203" s="486"/>
      <c r="J203" s="20"/>
      <c r="K203" s="20">
        <v>194</v>
      </c>
      <c r="L203" s="486">
        <f t="shared" si="22"/>
        <v>0</v>
      </c>
      <c r="M203" s="486">
        <f t="shared" ref="M203:M266" si="25">L203*$M$3/12</f>
        <v>0</v>
      </c>
      <c r="N203" s="486">
        <f t="shared" ref="N203:N266" si="26">IF(ROUND(L203,2)&gt;0,$M$7-M203,0)</f>
        <v>0</v>
      </c>
      <c r="O203" s="486">
        <f t="shared" si="23"/>
        <v>0</v>
      </c>
      <c r="P203" s="486"/>
      <c r="Q203" s="486"/>
      <c r="R203" s="486"/>
      <c r="S203" s="486"/>
    </row>
    <row r="204" spans="1:19">
      <c r="A204" s="20"/>
      <c r="B204" s="20">
        <v>195</v>
      </c>
      <c r="C204" s="486">
        <f t="shared" ref="C204:C267" si="27">F203</f>
        <v>0</v>
      </c>
      <c r="D204" s="486">
        <f t="shared" ref="D204:D267" si="28">C204*$D$3/12</f>
        <v>0</v>
      </c>
      <c r="E204" s="486">
        <f t="shared" si="24"/>
        <v>0</v>
      </c>
      <c r="F204" s="486">
        <f t="shared" ref="F204:F267" si="29">C204-E204</f>
        <v>0</v>
      </c>
      <c r="G204" s="486"/>
      <c r="H204" s="486"/>
      <c r="J204" s="20"/>
      <c r="K204" s="20">
        <v>195</v>
      </c>
      <c r="L204" s="486">
        <f t="shared" ref="L204:L267" si="30">O203</f>
        <v>0</v>
      </c>
      <c r="M204" s="486">
        <f t="shared" si="25"/>
        <v>0</v>
      </c>
      <c r="N204" s="486">
        <f t="shared" si="26"/>
        <v>0</v>
      </c>
      <c r="O204" s="486">
        <f t="shared" ref="O204:O267" si="31">L204-N204</f>
        <v>0</v>
      </c>
      <c r="P204" s="486"/>
      <c r="Q204" s="486"/>
      <c r="R204" s="486"/>
      <c r="S204" s="486"/>
    </row>
    <row r="205" spans="1:19">
      <c r="A205" s="20"/>
      <c r="B205" s="20">
        <v>196</v>
      </c>
      <c r="C205" s="486">
        <f t="shared" si="27"/>
        <v>0</v>
      </c>
      <c r="D205" s="486">
        <f t="shared" si="28"/>
        <v>0</v>
      </c>
      <c r="E205" s="486">
        <f t="shared" si="24"/>
        <v>0</v>
      </c>
      <c r="F205" s="486">
        <f t="shared" si="29"/>
        <v>0</v>
      </c>
      <c r="G205" s="486"/>
      <c r="H205" s="486"/>
      <c r="J205" s="20"/>
      <c r="K205" s="20">
        <v>196</v>
      </c>
      <c r="L205" s="486">
        <f t="shared" si="30"/>
        <v>0</v>
      </c>
      <c r="M205" s="486">
        <f t="shared" si="25"/>
        <v>0</v>
      </c>
      <c r="N205" s="486">
        <f t="shared" si="26"/>
        <v>0</v>
      </c>
      <c r="O205" s="486">
        <f t="shared" si="31"/>
        <v>0</v>
      </c>
      <c r="P205" s="486"/>
      <c r="Q205" s="486"/>
      <c r="R205" s="486"/>
      <c r="S205" s="486"/>
    </row>
    <row r="206" spans="1:19">
      <c r="A206" s="20"/>
      <c r="B206" s="20">
        <v>197</v>
      </c>
      <c r="C206" s="486">
        <f t="shared" si="27"/>
        <v>0</v>
      </c>
      <c r="D206" s="486">
        <f t="shared" si="28"/>
        <v>0</v>
      </c>
      <c r="E206" s="486">
        <f t="shared" si="24"/>
        <v>0</v>
      </c>
      <c r="F206" s="486">
        <f t="shared" si="29"/>
        <v>0</v>
      </c>
      <c r="G206" s="486"/>
      <c r="H206" s="486"/>
      <c r="J206" s="20"/>
      <c r="K206" s="20">
        <v>197</v>
      </c>
      <c r="L206" s="486">
        <f t="shared" si="30"/>
        <v>0</v>
      </c>
      <c r="M206" s="486">
        <f t="shared" si="25"/>
        <v>0</v>
      </c>
      <c r="N206" s="486">
        <f t="shared" si="26"/>
        <v>0</v>
      </c>
      <c r="O206" s="486">
        <f t="shared" si="31"/>
        <v>0</v>
      </c>
      <c r="P206" s="486"/>
      <c r="Q206" s="486"/>
      <c r="R206" s="486"/>
      <c r="S206" s="486"/>
    </row>
    <row r="207" spans="1:19">
      <c r="A207" s="20"/>
      <c r="B207" s="20">
        <v>198</v>
      </c>
      <c r="C207" s="486">
        <f t="shared" si="27"/>
        <v>0</v>
      </c>
      <c r="D207" s="486">
        <f t="shared" si="28"/>
        <v>0</v>
      </c>
      <c r="E207" s="486">
        <f t="shared" si="24"/>
        <v>0</v>
      </c>
      <c r="F207" s="486">
        <f t="shared" si="29"/>
        <v>0</v>
      </c>
      <c r="G207" s="486"/>
      <c r="H207" s="486"/>
      <c r="J207" s="20"/>
      <c r="K207" s="20">
        <v>198</v>
      </c>
      <c r="L207" s="486">
        <f t="shared" si="30"/>
        <v>0</v>
      </c>
      <c r="M207" s="486">
        <f t="shared" si="25"/>
        <v>0</v>
      </c>
      <c r="N207" s="486">
        <f t="shared" si="26"/>
        <v>0</v>
      </c>
      <c r="O207" s="486">
        <f t="shared" si="31"/>
        <v>0</v>
      </c>
      <c r="P207" s="486"/>
      <c r="Q207" s="486"/>
      <c r="R207" s="486"/>
      <c r="S207" s="486"/>
    </row>
    <row r="208" spans="1:19">
      <c r="A208" s="20"/>
      <c r="B208" s="20">
        <v>199</v>
      </c>
      <c r="C208" s="486">
        <f t="shared" si="27"/>
        <v>0</v>
      </c>
      <c r="D208" s="486">
        <f t="shared" si="28"/>
        <v>0</v>
      </c>
      <c r="E208" s="486">
        <f t="shared" si="24"/>
        <v>0</v>
      </c>
      <c r="F208" s="486">
        <f t="shared" si="29"/>
        <v>0</v>
      </c>
      <c r="G208" s="486"/>
      <c r="H208" s="486"/>
      <c r="J208" s="20"/>
      <c r="K208" s="20">
        <v>199</v>
      </c>
      <c r="L208" s="486">
        <f t="shared" si="30"/>
        <v>0</v>
      </c>
      <c r="M208" s="486">
        <f t="shared" si="25"/>
        <v>0</v>
      </c>
      <c r="N208" s="486">
        <f t="shared" si="26"/>
        <v>0</v>
      </c>
      <c r="O208" s="486">
        <f t="shared" si="31"/>
        <v>0</v>
      </c>
      <c r="P208" s="486"/>
      <c r="Q208" s="486"/>
      <c r="R208" s="486"/>
      <c r="S208" s="486"/>
    </row>
    <row r="209" spans="1:19">
      <c r="A209" s="20"/>
      <c r="B209" s="20">
        <v>200</v>
      </c>
      <c r="C209" s="486">
        <f t="shared" si="27"/>
        <v>0</v>
      </c>
      <c r="D209" s="486">
        <f t="shared" si="28"/>
        <v>0</v>
      </c>
      <c r="E209" s="486">
        <f t="shared" si="24"/>
        <v>0</v>
      </c>
      <c r="F209" s="486">
        <f t="shared" si="29"/>
        <v>0</v>
      </c>
      <c r="G209" s="486"/>
      <c r="H209" s="486"/>
      <c r="J209" s="20"/>
      <c r="K209" s="20">
        <v>200</v>
      </c>
      <c r="L209" s="486">
        <f t="shared" si="30"/>
        <v>0</v>
      </c>
      <c r="M209" s="486">
        <f t="shared" si="25"/>
        <v>0</v>
      </c>
      <c r="N209" s="486">
        <f t="shared" si="26"/>
        <v>0</v>
      </c>
      <c r="O209" s="486">
        <f t="shared" si="31"/>
        <v>0</v>
      </c>
      <c r="P209" s="486"/>
      <c r="Q209" s="486"/>
      <c r="R209" s="486"/>
      <c r="S209" s="486"/>
    </row>
    <row r="210" spans="1:19">
      <c r="A210" s="20"/>
      <c r="B210" s="20">
        <v>201</v>
      </c>
      <c r="C210" s="486">
        <f t="shared" si="27"/>
        <v>0</v>
      </c>
      <c r="D210" s="486">
        <f t="shared" si="28"/>
        <v>0</v>
      </c>
      <c r="E210" s="486">
        <f t="shared" si="24"/>
        <v>0</v>
      </c>
      <c r="F210" s="486">
        <f t="shared" si="29"/>
        <v>0</v>
      </c>
      <c r="G210" s="486"/>
      <c r="H210" s="486"/>
      <c r="J210" s="20"/>
      <c r="K210" s="20">
        <v>201</v>
      </c>
      <c r="L210" s="486">
        <f t="shared" si="30"/>
        <v>0</v>
      </c>
      <c r="M210" s="486">
        <f t="shared" si="25"/>
        <v>0</v>
      </c>
      <c r="N210" s="486">
        <f t="shared" si="26"/>
        <v>0</v>
      </c>
      <c r="O210" s="486">
        <f t="shared" si="31"/>
        <v>0</v>
      </c>
      <c r="P210" s="486"/>
      <c r="Q210" s="486"/>
      <c r="R210" s="486"/>
      <c r="S210" s="486"/>
    </row>
    <row r="211" spans="1:19">
      <c r="A211" s="20"/>
      <c r="B211" s="20">
        <v>202</v>
      </c>
      <c r="C211" s="486">
        <f t="shared" si="27"/>
        <v>0</v>
      </c>
      <c r="D211" s="486">
        <f t="shared" si="28"/>
        <v>0</v>
      </c>
      <c r="E211" s="486">
        <f t="shared" si="24"/>
        <v>0</v>
      </c>
      <c r="F211" s="486">
        <f t="shared" si="29"/>
        <v>0</v>
      </c>
      <c r="G211" s="486"/>
      <c r="H211" s="486"/>
      <c r="J211" s="20"/>
      <c r="K211" s="20">
        <v>202</v>
      </c>
      <c r="L211" s="486">
        <f t="shared" si="30"/>
        <v>0</v>
      </c>
      <c r="M211" s="486">
        <f t="shared" si="25"/>
        <v>0</v>
      </c>
      <c r="N211" s="486">
        <f t="shared" si="26"/>
        <v>0</v>
      </c>
      <c r="O211" s="486">
        <f t="shared" si="31"/>
        <v>0</v>
      </c>
      <c r="P211" s="486"/>
      <c r="Q211" s="486"/>
      <c r="R211" s="486"/>
      <c r="S211" s="486"/>
    </row>
    <row r="212" spans="1:19">
      <c r="A212" s="20"/>
      <c r="B212" s="20">
        <v>203</v>
      </c>
      <c r="C212" s="486">
        <f t="shared" si="27"/>
        <v>0</v>
      </c>
      <c r="D212" s="486">
        <f t="shared" si="28"/>
        <v>0</v>
      </c>
      <c r="E212" s="486">
        <f t="shared" si="24"/>
        <v>0</v>
      </c>
      <c r="F212" s="486">
        <f t="shared" si="29"/>
        <v>0</v>
      </c>
      <c r="G212" s="486"/>
      <c r="H212" s="486"/>
      <c r="J212" s="20"/>
      <c r="K212" s="20">
        <v>203</v>
      </c>
      <c r="L212" s="486">
        <f t="shared" si="30"/>
        <v>0</v>
      </c>
      <c r="M212" s="486">
        <f t="shared" si="25"/>
        <v>0</v>
      </c>
      <c r="N212" s="486">
        <f t="shared" si="26"/>
        <v>0</v>
      </c>
      <c r="O212" s="486">
        <f t="shared" si="31"/>
        <v>0</v>
      </c>
      <c r="P212" s="486"/>
      <c r="Q212" s="486"/>
      <c r="R212" s="486"/>
      <c r="S212" s="486"/>
    </row>
    <row r="213" spans="1:19">
      <c r="A213" s="21"/>
      <c r="B213" s="21">
        <v>204</v>
      </c>
      <c r="C213" s="487">
        <f t="shared" si="27"/>
        <v>0</v>
      </c>
      <c r="D213" s="487">
        <f t="shared" si="28"/>
        <v>0</v>
      </c>
      <c r="E213" s="487">
        <f t="shared" si="24"/>
        <v>0</v>
      </c>
      <c r="F213" s="487">
        <f t="shared" si="29"/>
        <v>0</v>
      </c>
      <c r="G213" s="487"/>
      <c r="H213" s="487"/>
      <c r="J213" s="21"/>
      <c r="K213" s="21">
        <v>204</v>
      </c>
      <c r="L213" s="487">
        <f t="shared" si="30"/>
        <v>0</v>
      </c>
      <c r="M213" s="487">
        <f t="shared" si="25"/>
        <v>0</v>
      </c>
      <c r="N213" s="487">
        <f t="shared" si="26"/>
        <v>0</v>
      </c>
      <c r="O213" s="487">
        <f t="shared" si="31"/>
        <v>0</v>
      </c>
      <c r="P213" s="487"/>
      <c r="Q213" s="487"/>
      <c r="R213" s="486"/>
      <c r="S213" s="486"/>
    </row>
    <row r="214" spans="1:19">
      <c r="A214" s="20">
        <v>18</v>
      </c>
      <c r="B214" s="20">
        <v>205</v>
      </c>
      <c r="C214" s="486">
        <f t="shared" si="27"/>
        <v>0</v>
      </c>
      <c r="D214" s="486">
        <f t="shared" si="28"/>
        <v>0</v>
      </c>
      <c r="E214" s="486">
        <f t="shared" si="24"/>
        <v>0</v>
      </c>
      <c r="F214" s="486">
        <f t="shared" si="29"/>
        <v>0</v>
      </c>
      <c r="G214" s="486">
        <f>AVERAGE(F214:F225)</f>
        <v>0</v>
      </c>
      <c r="H214" s="486">
        <f>G214*$D$4</f>
        <v>0</v>
      </c>
      <c r="J214" s="20">
        <v>18</v>
      </c>
      <c r="K214" s="20">
        <v>205</v>
      </c>
      <c r="L214" s="486">
        <f t="shared" si="30"/>
        <v>0</v>
      </c>
      <c r="M214" s="486">
        <f t="shared" si="25"/>
        <v>0</v>
      </c>
      <c r="N214" s="486">
        <f t="shared" si="26"/>
        <v>0</v>
      </c>
      <c r="O214" s="486">
        <f t="shared" si="31"/>
        <v>0</v>
      </c>
      <c r="P214" s="486">
        <f>AVERAGE(O214:O225)</f>
        <v>0</v>
      </c>
      <c r="Q214" s="486">
        <f>P214*$M$4</f>
        <v>0</v>
      </c>
      <c r="R214" s="486"/>
      <c r="S214" s="486">
        <f>H214+Q214</f>
        <v>0</v>
      </c>
    </row>
    <row r="215" spans="1:19">
      <c r="A215" s="20"/>
      <c r="B215" s="20">
        <v>206</v>
      </c>
      <c r="C215" s="486">
        <f t="shared" si="27"/>
        <v>0</v>
      </c>
      <c r="D215" s="486">
        <f t="shared" si="28"/>
        <v>0</v>
      </c>
      <c r="E215" s="486">
        <f t="shared" si="24"/>
        <v>0</v>
      </c>
      <c r="F215" s="486">
        <f t="shared" si="29"/>
        <v>0</v>
      </c>
      <c r="G215" s="486"/>
      <c r="H215" s="486"/>
      <c r="J215" s="20"/>
      <c r="K215" s="20">
        <v>206</v>
      </c>
      <c r="L215" s="486">
        <f t="shared" si="30"/>
        <v>0</v>
      </c>
      <c r="M215" s="486">
        <f t="shared" si="25"/>
        <v>0</v>
      </c>
      <c r="N215" s="486">
        <f t="shared" si="26"/>
        <v>0</v>
      </c>
      <c r="O215" s="486">
        <f t="shared" si="31"/>
        <v>0</v>
      </c>
      <c r="P215" s="486"/>
      <c r="Q215" s="486"/>
      <c r="R215" s="486"/>
      <c r="S215" s="486"/>
    </row>
    <row r="216" spans="1:19">
      <c r="A216" s="20"/>
      <c r="B216" s="20">
        <v>207</v>
      </c>
      <c r="C216" s="486">
        <f t="shared" si="27"/>
        <v>0</v>
      </c>
      <c r="D216" s="486">
        <f t="shared" si="28"/>
        <v>0</v>
      </c>
      <c r="E216" s="486">
        <f t="shared" si="24"/>
        <v>0</v>
      </c>
      <c r="F216" s="486">
        <f t="shared" si="29"/>
        <v>0</v>
      </c>
      <c r="G216" s="486"/>
      <c r="H216" s="486"/>
      <c r="J216" s="20"/>
      <c r="K216" s="20">
        <v>207</v>
      </c>
      <c r="L216" s="486">
        <f t="shared" si="30"/>
        <v>0</v>
      </c>
      <c r="M216" s="486">
        <f t="shared" si="25"/>
        <v>0</v>
      </c>
      <c r="N216" s="486">
        <f t="shared" si="26"/>
        <v>0</v>
      </c>
      <c r="O216" s="486">
        <f t="shared" si="31"/>
        <v>0</v>
      </c>
      <c r="P216" s="486"/>
      <c r="Q216" s="486"/>
      <c r="R216" s="486"/>
      <c r="S216" s="486"/>
    </row>
    <row r="217" spans="1:19">
      <c r="A217" s="20"/>
      <c r="B217" s="20">
        <v>208</v>
      </c>
      <c r="C217" s="486">
        <f t="shared" si="27"/>
        <v>0</v>
      </c>
      <c r="D217" s="486">
        <f t="shared" si="28"/>
        <v>0</v>
      </c>
      <c r="E217" s="486">
        <f t="shared" si="24"/>
        <v>0</v>
      </c>
      <c r="F217" s="486">
        <f t="shared" si="29"/>
        <v>0</v>
      </c>
      <c r="G217" s="486"/>
      <c r="H217" s="486"/>
      <c r="J217" s="20"/>
      <c r="K217" s="20">
        <v>208</v>
      </c>
      <c r="L217" s="486">
        <f t="shared" si="30"/>
        <v>0</v>
      </c>
      <c r="M217" s="486">
        <f t="shared" si="25"/>
        <v>0</v>
      </c>
      <c r="N217" s="486">
        <f t="shared" si="26"/>
        <v>0</v>
      </c>
      <c r="O217" s="486">
        <f t="shared" si="31"/>
        <v>0</v>
      </c>
      <c r="P217" s="486"/>
      <c r="Q217" s="486"/>
      <c r="R217" s="486"/>
      <c r="S217" s="486"/>
    </row>
    <row r="218" spans="1:19">
      <c r="A218" s="20"/>
      <c r="B218" s="20">
        <v>209</v>
      </c>
      <c r="C218" s="486">
        <f t="shared" si="27"/>
        <v>0</v>
      </c>
      <c r="D218" s="486">
        <f t="shared" si="28"/>
        <v>0</v>
      </c>
      <c r="E218" s="486">
        <f t="shared" si="24"/>
        <v>0</v>
      </c>
      <c r="F218" s="486">
        <f t="shared" si="29"/>
        <v>0</v>
      </c>
      <c r="G218" s="486"/>
      <c r="H218" s="486"/>
      <c r="J218" s="20"/>
      <c r="K218" s="20">
        <v>209</v>
      </c>
      <c r="L218" s="486">
        <f t="shared" si="30"/>
        <v>0</v>
      </c>
      <c r="M218" s="486">
        <f t="shared" si="25"/>
        <v>0</v>
      </c>
      <c r="N218" s="486">
        <f t="shared" si="26"/>
        <v>0</v>
      </c>
      <c r="O218" s="486">
        <f t="shared" si="31"/>
        <v>0</v>
      </c>
      <c r="P218" s="486"/>
      <c r="Q218" s="486"/>
      <c r="R218" s="486"/>
      <c r="S218" s="486"/>
    </row>
    <row r="219" spans="1:19">
      <c r="A219" s="20"/>
      <c r="B219" s="20">
        <v>210</v>
      </c>
      <c r="C219" s="486">
        <f t="shared" si="27"/>
        <v>0</v>
      </c>
      <c r="D219" s="486">
        <f t="shared" si="28"/>
        <v>0</v>
      </c>
      <c r="E219" s="486">
        <f t="shared" si="24"/>
        <v>0</v>
      </c>
      <c r="F219" s="486">
        <f t="shared" si="29"/>
        <v>0</v>
      </c>
      <c r="G219" s="486"/>
      <c r="H219" s="486"/>
      <c r="J219" s="20"/>
      <c r="K219" s="20">
        <v>210</v>
      </c>
      <c r="L219" s="486">
        <f t="shared" si="30"/>
        <v>0</v>
      </c>
      <c r="M219" s="486">
        <f t="shared" si="25"/>
        <v>0</v>
      </c>
      <c r="N219" s="486">
        <f t="shared" si="26"/>
        <v>0</v>
      </c>
      <c r="O219" s="486">
        <f t="shared" si="31"/>
        <v>0</v>
      </c>
      <c r="P219" s="486"/>
      <c r="Q219" s="486"/>
      <c r="R219" s="486"/>
      <c r="S219" s="486"/>
    </row>
    <row r="220" spans="1:19">
      <c r="A220" s="20"/>
      <c r="B220" s="20">
        <v>211</v>
      </c>
      <c r="C220" s="486">
        <f t="shared" si="27"/>
        <v>0</v>
      </c>
      <c r="D220" s="486">
        <f t="shared" si="28"/>
        <v>0</v>
      </c>
      <c r="E220" s="486">
        <f t="shared" si="24"/>
        <v>0</v>
      </c>
      <c r="F220" s="486">
        <f t="shared" si="29"/>
        <v>0</v>
      </c>
      <c r="G220" s="486"/>
      <c r="H220" s="486"/>
      <c r="J220" s="20"/>
      <c r="K220" s="20">
        <v>211</v>
      </c>
      <c r="L220" s="486">
        <f t="shared" si="30"/>
        <v>0</v>
      </c>
      <c r="M220" s="486">
        <f t="shared" si="25"/>
        <v>0</v>
      </c>
      <c r="N220" s="486">
        <f t="shared" si="26"/>
        <v>0</v>
      </c>
      <c r="O220" s="486">
        <f t="shared" si="31"/>
        <v>0</v>
      </c>
      <c r="P220" s="486"/>
      <c r="Q220" s="486"/>
      <c r="R220" s="486"/>
      <c r="S220" s="486"/>
    </row>
    <row r="221" spans="1:19">
      <c r="A221" s="20"/>
      <c r="B221" s="20">
        <v>212</v>
      </c>
      <c r="C221" s="486">
        <f t="shared" si="27"/>
        <v>0</v>
      </c>
      <c r="D221" s="486">
        <f t="shared" si="28"/>
        <v>0</v>
      </c>
      <c r="E221" s="486">
        <f t="shared" si="24"/>
        <v>0</v>
      </c>
      <c r="F221" s="486">
        <f t="shared" si="29"/>
        <v>0</v>
      </c>
      <c r="G221" s="486"/>
      <c r="H221" s="486"/>
      <c r="J221" s="20"/>
      <c r="K221" s="20">
        <v>212</v>
      </c>
      <c r="L221" s="486">
        <f t="shared" si="30"/>
        <v>0</v>
      </c>
      <c r="M221" s="486">
        <f t="shared" si="25"/>
        <v>0</v>
      </c>
      <c r="N221" s="486">
        <f t="shared" si="26"/>
        <v>0</v>
      </c>
      <c r="O221" s="486">
        <f t="shared" si="31"/>
        <v>0</v>
      </c>
      <c r="P221" s="486"/>
      <c r="Q221" s="486"/>
      <c r="R221" s="486"/>
      <c r="S221" s="486"/>
    </row>
    <row r="222" spans="1:19">
      <c r="A222" s="20"/>
      <c r="B222" s="20">
        <v>213</v>
      </c>
      <c r="C222" s="486">
        <f t="shared" si="27"/>
        <v>0</v>
      </c>
      <c r="D222" s="486">
        <f t="shared" si="28"/>
        <v>0</v>
      </c>
      <c r="E222" s="486">
        <f t="shared" si="24"/>
        <v>0</v>
      </c>
      <c r="F222" s="486">
        <f t="shared" si="29"/>
        <v>0</v>
      </c>
      <c r="G222" s="486"/>
      <c r="H222" s="486"/>
      <c r="J222" s="20"/>
      <c r="K222" s="20">
        <v>213</v>
      </c>
      <c r="L222" s="486">
        <f t="shared" si="30"/>
        <v>0</v>
      </c>
      <c r="M222" s="486">
        <f t="shared" si="25"/>
        <v>0</v>
      </c>
      <c r="N222" s="486">
        <f t="shared" si="26"/>
        <v>0</v>
      </c>
      <c r="O222" s="486">
        <f t="shared" si="31"/>
        <v>0</v>
      </c>
      <c r="P222" s="486"/>
      <c r="Q222" s="486"/>
      <c r="R222" s="486"/>
      <c r="S222" s="486"/>
    </row>
    <row r="223" spans="1:19">
      <c r="A223" s="20"/>
      <c r="B223" s="20">
        <v>214</v>
      </c>
      <c r="C223" s="486">
        <f t="shared" si="27"/>
        <v>0</v>
      </c>
      <c r="D223" s="486">
        <f t="shared" si="28"/>
        <v>0</v>
      </c>
      <c r="E223" s="486">
        <f t="shared" si="24"/>
        <v>0</v>
      </c>
      <c r="F223" s="486">
        <f t="shared" si="29"/>
        <v>0</v>
      </c>
      <c r="G223" s="486"/>
      <c r="H223" s="486"/>
      <c r="J223" s="20"/>
      <c r="K223" s="20">
        <v>214</v>
      </c>
      <c r="L223" s="486">
        <f t="shared" si="30"/>
        <v>0</v>
      </c>
      <c r="M223" s="486">
        <f t="shared" si="25"/>
        <v>0</v>
      </c>
      <c r="N223" s="486">
        <f t="shared" si="26"/>
        <v>0</v>
      </c>
      <c r="O223" s="486">
        <f t="shared" si="31"/>
        <v>0</v>
      </c>
      <c r="P223" s="486"/>
      <c r="Q223" s="486"/>
      <c r="R223" s="486"/>
      <c r="S223" s="486"/>
    </row>
    <row r="224" spans="1:19">
      <c r="A224" s="20"/>
      <c r="B224" s="20">
        <v>215</v>
      </c>
      <c r="C224" s="486">
        <f t="shared" si="27"/>
        <v>0</v>
      </c>
      <c r="D224" s="486">
        <f t="shared" si="28"/>
        <v>0</v>
      </c>
      <c r="E224" s="486">
        <f t="shared" si="24"/>
        <v>0</v>
      </c>
      <c r="F224" s="486">
        <f t="shared" si="29"/>
        <v>0</v>
      </c>
      <c r="G224" s="486"/>
      <c r="H224" s="486"/>
      <c r="J224" s="20"/>
      <c r="K224" s="20">
        <v>215</v>
      </c>
      <c r="L224" s="486">
        <f t="shared" si="30"/>
        <v>0</v>
      </c>
      <c r="M224" s="486">
        <f t="shared" si="25"/>
        <v>0</v>
      </c>
      <c r="N224" s="486">
        <f t="shared" si="26"/>
        <v>0</v>
      </c>
      <c r="O224" s="486">
        <f t="shared" si="31"/>
        <v>0</v>
      </c>
      <c r="P224" s="486"/>
      <c r="Q224" s="486"/>
      <c r="R224" s="486"/>
      <c r="S224" s="486"/>
    </row>
    <row r="225" spans="1:19">
      <c r="A225" s="21"/>
      <c r="B225" s="21">
        <v>216</v>
      </c>
      <c r="C225" s="487">
        <f t="shared" si="27"/>
        <v>0</v>
      </c>
      <c r="D225" s="487">
        <f t="shared" si="28"/>
        <v>0</v>
      </c>
      <c r="E225" s="487">
        <f t="shared" si="24"/>
        <v>0</v>
      </c>
      <c r="F225" s="487">
        <f t="shared" si="29"/>
        <v>0</v>
      </c>
      <c r="G225" s="487"/>
      <c r="H225" s="487"/>
      <c r="J225" s="21"/>
      <c r="K225" s="21">
        <v>216</v>
      </c>
      <c r="L225" s="487">
        <f t="shared" si="30"/>
        <v>0</v>
      </c>
      <c r="M225" s="487">
        <f t="shared" si="25"/>
        <v>0</v>
      </c>
      <c r="N225" s="487">
        <f t="shared" si="26"/>
        <v>0</v>
      </c>
      <c r="O225" s="487">
        <f t="shared" si="31"/>
        <v>0</v>
      </c>
      <c r="P225" s="487"/>
      <c r="Q225" s="487"/>
      <c r="R225" s="486"/>
      <c r="S225" s="486"/>
    </row>
    <row r="226" spans="1:19">
      <c r="A226" s="20">
        <v>19</v>
      </c>
      <c r="B226" s="20">
        <v>217</v>
      </c>
      <c r="C226" s="486">
        <f t="shared" si="27"/>
        <v>0</v>
      </c>
      <c r="D226" s="486">
        <f t="shared" si="28"/>
        <v>0</v>
      </c>
      <c r="E226" s="486">
        <f t="shared" si="24"/>
        <v>0</v>
      </c>
      <c r="F226" s="486">
        <f t="shared" si="29"/>
        <v>0</v>
      </c>
      <c r="G226" s="486">
        <f>AVERAGE(F226:F237)</f>
        <v>0</v>
      </c>
      <c r="H226" s="486">
        <f>G226*$D$4</f>
        <v>0</v>
      </c>
      <c r="J226" s="20">
        <v>19</v>
      </c>
      <c r="K226" s="20">
        <v>217</v>
      </c>
      <c r="L226" s="486">
        <f t="shared" si="30"/>
        <v>0</v>
      </c>
      <c r="M226" s="486">
        <f t="shared" si="25"/>
        <v>0</v>
      </c>
      <c r="N226" s="486">
        <f t="shared" si="26"/>
        <v>0</v>
      </c>
      <c r="O226" s="486">
        <f t="shared" si="31"/>
        <v>0</v>
      </c>
      <c r="P226" s="486">
        <f>AVERAGE(O226:O237)</f>
        <v>0</v>
      </c>
      <c r="Q226" s="486">
        <f>P226*$M$4</f>
        <v>0</v>
      </c>
      <c r="R226" s="486"/>
      <c r="S226" s="486">
        <f>H226+Q226</f>
        <v>0</v>
      </c>
    </row>
    <row r="227" spans="1:19">
      <c r="A227" s="20"/>
      <c r="B227" s="20">
        <v>218</v>
      </c>
      <c r="C227" s="486">
        <f t="shared" si="27"/>
        <v>0</v>
      </c>
      <c r="D227" s="486">
        <f t="shared" si="28"/>
        <v>0</v>
      </c>
      <c r="E227" s="486">
        <f t="shared" si="24"/>
        <v>0</v>
      </c>
      <c r="F227" s="486">
        <f t="shared" si="29"/>
        <v>0</v>
      </c>
      <c r="G227" s="486"/>
      <c r="H227" s="486"/>
      <c r="J227" s="20"/>
      <c r="K227" s="20">
        <v>218</v>
      </c>
      <c r="L227" s="486">
        <f t="shared" si="30"/>
        <v>0</v>
      </c>
      <c r="M227" s="486">
        <f t="shared" si="25"/>
        <v>0</v>
      </c>
      <c r="N227" s="486">
        <f t="shared" si="26"/>
        <v>0</v>
      </c>
      <c r="O227" s="486">
        <f t="shared" si="31"/>
        <v>0</v>
      </c>
      <c r="P227" s="486"/>
      <c r="Q227" s="486"/>
      <c r="R227" s="486"/>
      <c r="S227" s="486"/>
    </row>
    <row r="228" spans="1:19">
      <c r="A228" s="20"/>
      <c r="B228" s="20">
        <v>219</v>
      </c>
      <c r="C228" s="486">
        <f t="shared" si="27"/>
        <v>0</v>
      </c>
      <c r="D228" s="486">
        <f t="shared" si="28"/>
        <v>0</v>
      </c>
      <c r="E228" s="486">
        <f t="shared" si="24"/>
        <v>0</v>
      </c>
      <c r="F228" s="486">
        <f t="shared" si="29"/>
        <v>0</v>
      </c>
      <c r="G228" s="486"/>
      <c r="H228" s="486"/>
      <c r="J228" s="20"/>
      <c r="K228" s="20">
        <v>219</v>
      </c>
      <c r="L228" s="486">
        <f t="shared" si="30"/>
        <v>0</v>
      </c>
      <c r="M228" s="486">
        <f t="shared" si="25"/>
        <v>0</v>
      </c>
      <c r="N228" s="486">
        <f t="shared" si="26"/>
        <v>0</v>
      </c>
      <c r="O228" s="486">
        <f t="shared" si="31"/>
        <v>0</v>
      </c>
      <c r="P228" s="486"/>
      <c r="Q228" s="486"/>
      <c r="R228" s="486"/>
      <c r="S228" s="486"/>
    </row>
    <row r="229" spans="1:19">
      <c r="A229" s="20"/>
      <c r="B229" s="20">
        <v>220</v>
      </c>
      <c r="C229" s="486">
        <f t="shared" si="27"/>
        <v>0</v>
      </c>
      <c r="D229" s="486">
        <f t="shared" si="28"/>
        <v>0</v>
      </c>
      <c r="E229" s="486">
        <f t="shared" si="24"/>
        <v>0</v>
      </c>
      <c r="F229" s="486">
        <f t="shared" si="29"/>
        <v>0</v>
      </c>
      <c r="G229" s="486"/>
      <c r="H229" s="486"/>
      <c r="J229" s="20"/>
      <c r="K229" s="20">
        <v>220</v>
      </c>
      <c r="L229" s="486">
        <f t="shared" si="30"/>
        <v>0</v>
      </c>
      <c r="M229" s="486">
        <f t="shared" si="25"/>
        <v>0</v>
      </c>
      <c r="N229" s="486">
        <f t="shared" si="26"/>
        <v>0</v>
      </c>
      <c r="O229" s="486">
        <f t="shared" si="31"/>
        <v>0</v>
      </c>
      <c r="P229" s="486"/>
      <c r="Q229" s="486"/>
      <c r="R229" s="486"/>
      <c r="S229" s="486"/>
    </row>
    <row r="230" spans="1:19">
      <c r="A230" s="20"/>
      <c r="B230" s="20">
        <v>221</v>
      </c>
      <c r="C230" s="486">
        <f t="shared" si="27"/>
        <v>0</v>
      </c>
      <c r="D230" s="486">
        <f t="shared" si="28"/>
        <v>0</v>
      </c>
      <c r="E230" s="486">
        <f t="shared" si="24"/>
        <v>0</v>
      </c>
      <c r="F230" s="486">
        <f t="shared" si="29"/>
        <v>0</v>
      </c>
      <c r="G230" s="486"/>
      <c r="H230" s="486"/>
      <c r="J230" s="20"/>
      <c r="K230" s="20">
        <v>221</v>
      </c>
      <c r="L230" s="486">
        <f t="shared" si="30"/>
        <v>0</v>
      </c>
      <c r="M230" s="486">
        <f t="shared" si="25"/>
        <v>0</v>
      </c>
      <c r="N230" s="486">
        <f t="shared" si="26"/>
        <v>0</v>
      </c>
      <c r="O230" s="486">
        <f t="shared" si="31"/>
        <v>0</v>
      </c>
      <c r="P230" s="486"/>
      <c r="Q230" s="486"/>
      <c r="R230" s="486"/>
      <c r="S230" s="486"/>
    </row>
    <row r="231" spans="1:19">
      <c r="A231" s="20"/>
      <c r="B231" s="20">
        <v>222</v>
      </c>
      <c r="C231" s="486">
        <f t="shared" si="27"/>
        <v>0</v>
      </c>
      <c r="D231" s="486">
        <f t="shared" si="28"/>
        <v>0</v>
      </c>
      <c r="E231" s="486">
        <f t="shared" si="24"/>
        <v>0</v>
      </c>
      <c r="F231" s="486">
        <f t="shared" si="29"/>
        <v>0</v>
      </c>
      <c r="G231" s="486"/>
      <c r="H231" s="486"/>
      <c r="J231" s="20"/>
      <c r="K231" s="20">
        <v>222</v>
      </c>
      <c r="L231" s="486">
        <f t="shared" si="30"/>
        <v>0</v>
      </c>
      <c r="M231" s="486">
        <f t="shared" si="25"/>
        <v>0</v>
      </c>
      <c r="N231" s="486">
        <f t="shared" si="26"/>
        <v>0</v>
      </c>
      <c r="O231" s="486">
        <f t="shared" si="31"/>
        <v>0</v>
      </c>
      <c r="P231" s="486"/>
      <c r="Q231" s="486"/>
      <c r="R231" s="486"/>
      <c r="S231" s="486"/>
    </row>
    <row r="232" spans="1:19">
      <c r="A232" s="20"/>
      <c r="B232" s="20">
        <v>223</v>
      </c>
      <c r="C232" s="486">
        <f t="shared" si="27"/>
        <v>0</v>
      </c>
      <c r="D232" s="486">
        <f t="shared" si="28"/>
        <v>0</v>
      </c>
      <c r="E232" s="486">
        <f t="shared" si="24"/>
        <v>0</v>
      </c>
      <c r="F232" s="486">
        <f t="shared" si="29"/>
        <v>0</v>
      </c>
      <c r="G232" s="486"/>
      <c r="H232" s="486"/>
      <c r="J232" s="20"/>
      <c r="K232" s="20">
        <v>223</v>
      </c>
      <c r="L232" s="486">
        <f t="shared" si="30"/>
        <v>0</v>
      </c>
      <c r="M232" s="486">
        <f t="shared" si="25"/>
        <v>0</v>
      </c>
      <c r="N232" s="486">
        <f t="shared" si="26"/>
        <v>0</v>
      </c>
      <c r="O232" s="486">
        <f t="shared" si="31"/>
        <v>0</v>
      </c>
      <c r="P232" s="486"/>
      <c r="Q232" s="486"/>
      <c r="R232" s="486"/>
      <c r="S232" s="486"/>
    </row>
    <row r="233" spans="1:19">
      <c r="A233" s="20"/>
      <c r="B233" s="20">
        <v>224</v>
      </c>
      <c r="C233" s="486">
        <f t="shared" si="27"/>
        <v>0</v>
      </c>
      <c r="D233" s="486">
        <f t="shared" si="28"/>
        <v>0</v>
      </c>
      <c r="E233" s="486">
        <f t="shared" si="24"/>
        <v>0</v>
      </c>
      <c r="F233" s="486">
        <f t="shared" si="29"/>
        <v>0</v>
      </c>
      <c r="G233" s="486"/>
      <c r="H233" s="486"/>
      <c r="J233" s="20"/>
      <c r="K233" s="20">
        <v>224</v>
      </c>
      <c r="L233" s="486">
        <f t="shared" si="30"/>
        <v>0</v>
      </c>
      <c r="M233" s="486">
        <f t="shared" si="25"/>
        <v>0</v>
      </c>
      <c r="N233" s="486">
        <f t="shared" si="26"/>
        <v>0</v>
      </c>
      <c r="O233" s="486">
        <f t="shared" si="31"/>
        <v>0</v>
      </c>
      <c r="P233" s="486"/>
      <c r="Q233" s="486"/>
      <c r="R233" s="486"/>
      <c r="S233" s="486"/>
    </row>
    <row r="234" spans="1:19">
      <c r="A234" s="20"/>
      <c r="B234" s="20">
        <v>225</v>
      </c>
      <c r="C234" s="486">
        <f t="shared" si="27"/>
        <v>0</v>
      </c>
      <c r="D234" s="486">
        <f t="shared" si="28"/>
        <v>0</v>
      </c>
      <c r="E234" s="486">
        <f t="shared" si="24"/>
        <v>0</v>
      </c>
      <c r="F234" s="486">
        <f t="shared" si="29"/>
        <v>0</v>
      </c>
      <c r="G234" s="486"/>
      <c r="H234" s="486"/>
      <c r="J234" s="20"/>
      <c r="K234" s="20">
        <v>225</v>
      </c>
      <c r="L234" s="486">
        <f t="shared" si="30"/>
        <v>0</v>
      </c>
      <c r="M234" s="486">
        <f t="shared" si="25"/>
        <v>0</v>
      </c>
      <c r="N234" s="486">
        <f t="shared" si="26"/>
        <v>0</v>
      </c>
      <c r="O234" s="486">
        <f t="shared" si="31"/>
        <v>0</v>
      </c>
      <c r="P234" s="486"/>
      <c r="Q234" s="486"/>
      <c r="R234" s="486"/>
      <c r="S234" s="486"/>
    </row>
    <row r="235" spans="1:19">
      <c r="A235" s="20"/>
      <c r="B235" s="20">
        <v>226</v>
      </c>
      <c r="C235" s="486">
        <f t="shared" si="27"/>
        <v>0</v>
      </c>
      <c r="D235" s="486">
        <f t="shared" si="28"/>
        <v>0</v>
      </c>
      <c r="E235" s="486">
        <f t="shared" si="24"/>
        <v>0</v>
      </c>
      <c r="F235" s="486">
        <f t="shared" si="29"/>
        <v>0</v>
      </c>
      <c r="G235" s="486"/>
      <c r="H235" s="486"/>
      <c r="J235" s="20"/>
      <c r="K235" s="20">
        <v>226</v>
      </c>
      <c r="L235" s="486">
        <f t="shared" si="30"/>
        <v>0</v>
      </c>
      <c r="M235" s="486">
        <f t="shared" si="25"/>
        <v>0</v>
      </c>
      <c r="N235" s="486">
        <f t="shared" si="26"/>
        <v>0</v>
      </c>
      <c r="O235" s="486">
        <f t="shared" si="31"/>
        <v>0</v>
      </c>
      <c r="P235" s="486"/>
      <c r="Q235" s="486"/>
      <c r="R235" s="486"/>
      <c r="S235" s="486"/>
    </row>
    <row r="236" spans="1:19">
      <c r="A236" s="20"/>
      <c r="B236" s="20">
        <v>227</v>
      </c>
      <c r="C236" s="486">
        <f t="shared" si="27"/>
        <v>0</v>
      </c>
      <c r="D236" s="486">
        <f t="shared" si="28"/>
        <v>0</v>
      </c>
      <c r="E236" s="486">
        <f t="shared" si="24"/>
        <v>0</v>
      </c>
      <c r="F236" s="486">
        <f t="shared" si="29"/>
        <v>0</v>
      </c>
      <c r="G236" s="486"/>
      <c r="H236" s="486"/>
      <c r="J236" s="20"/>
      <c r="K236" s="20">
        <v>227</v>
      </c>
      <c r="L236" s="486">
        <f t="shared" si="30"/>
        <v>0</v>
      </c>
      <c r="M236" s="486">
        <f t="shared" si="25"/>
        <v>0</v>
      </c>
      <c r="N236" s="486">
        <f t="shared" si="26"/>
        <v>0</v>
      </c>
      <c r="O236" s="486">
        <f t="shared" si="31"/>
        <v>0</v>
      </c>
      <c r="P236" s="486"/>
      <c r="Q236" s="486"/>
      <c r="R236" s="486"/>
      <c r="S236" s="486"/>
    </row>
    <row r="237" spans="1:19">
      <c r="A237" s="21"/>
      <c r="B237" s="21">
        <v>228</v>
      </c>
      <c r="C237" s="487">
        <f t="shared" si="27"/>
        <v>0</v>
      </c>
      <c r="D237" s="487">
        <f t="shared" si="28"/>
        <v>0</v>
      </c>
      <c r="E237" s="487">
        <f t="shared" si="24"/>
        <v>0</v>
      </c>
      <c r="F237" s="487">
        <f t="shared" si="29"/>
        <v>0</v>
      </c>
      <c r="G237" s="487"/>
      <c r="H237" s="487"/>
      <c r="J237" s="21"/>
      <c r="K237" s="21">
        <v>228</v>
      </c>
      <c r="L237" s="487">
        <f t="shared" si="30"/>
        <v>0</v>
      </c>
      <c r="M237" s="487">
        <f t="shared" si="25"/>
        <v>0</v>
      </c>
      <c r="N237" s="487">
        <f t="shared" si="26"/>
        <v>0</v>
      </c>
      <c r="O237" s="487">
        <f t="shared" si="31"/>
        <v>0</v>
      </c>
      <c r="P237" s="487"/>
      <c r="Q237" s="487"/>
      <c r="R237" s="486"/>
      <c r="S237" s="486"/>
    </row>
    <row r="238" spans="1:19">
      <c r="A238" s="20">
        <v>20</v>
      </c>
      <c r="B238" s="20">
        <v>229</v>
      </c>
      <c r="C238" s="486">
        <f t="shared" si="27"/>
        <v>0</v>
      </c>
      <c r="D238" s="486">
        <f t="shared" si="28"/>
        <v>0</v>
      </c>
      <c r="E238" s="486">
        <f t="shared" si="24"/>
        <v>0</v>
      </c>
      <c r="F238" s="486">
        <f t="shared" si="29"/>
        <v>0</v>
      </c>
      <c r="G238" s="486">
        <f>AVERAGE(F238:F249)</f>
        <v>0</v>
      </c>
      <c r="H238" s="486">
        <f>G238*$D$4</f>
        <v>0</v>
      </c>
      <c r="J238" s="20">
        <v>20</v>
      </c>
      <c r="K238" s="20">
        <v>229</v>
      </c>
      <c r="L238" s="486">
        <f t="shared" si="30"/>
        <v>0</v>
      </c>
      <c r="M238" s="486">
        <f t="shared" si="25"/>
        <v>0</v>
      </c>
      <c r="N238" s="486">
        <f t="shared" si="26"/>
        <v>0</v>
      </c>
      <c r="O238" s="486">
        <f t="shared" si="31"/>
        <v>0</v>
      </c>
      <c r="P238" s="486">
        <f>AVERAGE(O238:O249)</f>
        <v>0</v>
      </c>
      <c r="Q238" s="486">
        <f>P238*$M$4</f>
        <v>0</v>
      </c>
      <c r="R238" s="486"/>
      <c r="S238" s="486">
        <f>H238+Q238</f>
        <v>0</v>
      </c>
    </row>
    <row r="239" spans="1:19">
      <c r="A239" s="20"/>
      <c r="B239" s="20">
        <v>230</v>
      </c>
      <c r="C239" s="486">
        <f t="shared" si="27"/>
        <v>0</v>
      </c>
      <c r="D239" s="486">
        <f t="shared" si="28"/>
        <v>0</v>
      </c>
      <c r="E239" s="486">
        <f t="shared" si="24"/>
        <v>0</v>
      </c>
      <c r="F239" s="486">
        <f t="shared" si="29"/>
        <v>0</v>
      </c>
      <c r="G239" s="486"/>
      <c r="H239" s="486"/>
      <c r="J239" s="20"/>
      <c r="K239" s="20">
        <v>230</v>
      </c>
      <c r="L239" s="486">
        <f t="shared" si="30"/>
        <v>0</v>
      </c>
      <c r="M239" s="486">
        <f t="shared" si="25"/>
        <v>0</v>
      </c>
      <c r="N239" s="486">
        <f t="shared" si="26"/>
        <v>0</v>
      </c>
      <c r="O239" s="486">
        <f t="shared" si="31"/>
        <v>0</v>
      </c>
      <c r="P239" s="486"/>
      <c r="Q239" s="486"/>
      <c r="R239" s="486"/>
      <c r="S239" s="486"/>
    </row>
    <row r="240" spans="1:19">
      <c r="A240" s="20"/>
      <c r="B240" s="20">
        <v>231</v>
      </c>
      <c r="C240" s="486">
        <f t="shared" si="27"/>
        <v>0</v>
      </c>
      <c r="D240" s="486">
        <f t="shared" si="28"/>
        <v>0</v>
      </c>
      <c r="E240" s="486">
        <f t="shared" si="24"/>
        <v>0</v>
      </c>
      <c r="F240" s="486">
        <f t="shared" si="29"/>
        <v>0</v>
      </c>
      <c r="G240" s="486"/>
      <c r="H240" s="486"/>
      <c r="J240" s="20"/>
      <c r="K240" s="20">
        <v>231</v>
      </c>
      <c r="L240" s="486">
        <f t="shared" si="30"/>
        <v>0</v>
      </c>
      <c r="M240" s="486">
        <f t="shared" si="25"/>
        <v>0</v>
      </c>
      <c r="N240" s="486">
        <f t="shared" si="26"/>
        <v>0</v>
      </c>
      <c r="O240" s="486">
        <f t="shared" si="31"/>
        <v>0</v>
      </c>
      <c r="P240" s="486"/>
      <c r="Q240" s="486"/>
      <c r="R240" s="486"/>
      <c r="S240" s="486"/>
    </row>
    <row r="241" spans="1:19">
      <c r="A241" s="20"/>
      <c r="B241" s="20">
        <v>232</v>
      </c>
      <c r="C241" s="486">
        <f t="shared" si="27"/>
        <v>0</v>
      </c>
      <c r="D241" s="486">
        <f t="shared" si="28"/>
        <v>0</v>
      </c>
      <c r="E241" s="486">
        <f t="shared" si="24"/>
        <v>0</v>
      </c>
      <c r="F241" s="486">
        <f t="shared" si="29"/>
        <v>0</v>
      </c>
      <c r="G241" s="486"/>
      <c r="H241" s="486"/>
      <c r="J241" s="20"/>
      <c r="K241" s="20">
        <v>232</v>
      </c>
      <c r="L241" s="486">
        <f t="shared" si="30"/>
        <v>0</v>
      </c>
      <c r="M241" s="486">
        <f t="shared" si="25"/>
        <v>0</v>
      </c>
      <c r="N241" s="486">
        <f t="shared" si="26"/>
        <v>0</v>
      </c>
      <c r="O241" s="486">
        <f t="shared" si="31"/>
        <v>0</v>
      </c>
      <c r="P241" s="486"/>
      <c r="Q241" s="486"/>
      <c r="R241" s="486"/>
      <c r="S241" s="486"/>
    </row>
    <row r="242" spans="1:19">
      <c r="A242" s="20"/>
      <c r="B242" s="20">
        <v>233</v>
      </c>
      <c r="C242" s="486">
        <f t="shared" si="27"/>
        <v>0</v>
      </c>
      <c r="D242" s="486">
        <f t="shared" si="28"/>
        <v>0</v>
      </c>
      <c r="E242" s="486">
        <f t="shared" si="24"/>
        <v>0</v>
      </c>
      <c r="F242" s="486">
        <f t="shared" si="29"/>
        <v>0</v>
      </c>
      <c r="G242" s="486"/>
      <c r="H242" s="486"/>
      <c r="J242" s="20"/>
      <c r="K242" s="20">
        <v>233</v>
      </c>
      <c r="L242" s="486">
        <f t="shared" si="30"/>
        <v>0</v>
      </c>
      <c r="M242" s="486">
        <f t="shared" si="25"/>
        <v>0</v>
      </c>
      <c r="N242" s="486">
        <f t="shared" si="26"/>
        <v>0</v>
      </c>
      <c r="O242" s="486">
        <f t="shared" si="31"/>
        <v>0</v>
      </c>
      <c r="P242" s="486"/>
      <c r="Q242" s="486"/>
      <c r="R242" s="486"/>
      <c r="S242" s="486"/>
    </row>
    <row r="243" spans="1:19">
      <c r="A243" s="20"/>
      <c r="B243" s="20">
        <v>234</v>
      </c>
      <c r="C243" s="486">
        <f t="shared" si="27"/>
        <v>0</v>
      </c>
      <c r="D243" s="486">
        <f t="shared" si="28"/>
        <v>0</v>
      </c>
      <c r="E243" s="486">
        <f t="shared" si="24"/>
        <v>0</v>
      </c>
      <c r="F243" s="486">
        <f t="shared" si="29"/>
        <v>0</v>
      </c>
      <c r="G243" s="486"/>
      <c r="H243" s="486"/>
      <c r="J243" s="20"/>
      <c r="K243" s="20">
        <v>234</v>
      </c>
      <c r="L243" s="486">
        <f t="shared" si="30"/>
        <v>0</v>
      </c>
      <c r="M243" s="486">
        <f t="shared" si="25"/>
        <v>0</v>
      </c>
      <c r="N243" s="486">
        <f t="shared" si="26"/>
        <v>0</v>
      </c>
      <c r="O243" s="486">
        <f t="shared" si="31"/>
        <v>0</v>
      </c>
      <c r="P243" s="486"/>
      <c r="Q243" s="486"/>
      <c r="R243" s="486"/>
      <c r="S243" s="486"/>
    </row>
    <row r="244" spans="1:19">
      <c r="A244" s="20"/>
      <c r="B244" s="20">
        <v>235</v>
      </c>
      <c r="C244" s="486">
        <f t="shared" si="27"/>
        <v>0</v>
      </c>
      <c r="D244" s="486">
        <f t="shared" si="28"/>
        <v>0</v>
      </c>
      <c r="E244" s="486">
        <f t="shared" si="24"/>
        <v>0</v>
      </c>
      <c r="F244" s="486">
        <f t="shared" si="29"/>
        <v>0</v>
      </c>
      <c r="G244" s="486"/>
      <c r="H244" s="486"/>
      <c r="J244" s="20"/>
      <c r="K244" s="20">
        <v>235</v>
      </c>
      <c r="L244" s="486">
        <f t="shared" si="30"/>
        <v>0</v>
      </c>
      <c r="M244" s="486">
        <f t="shared" si="25"/>
        <v>0</v>
      </c>
      <c r="N244" s="486">
        <f t="shared" si="26"/>
        <v>0</v>
      </c>
      <c r="O244" s="486">
        <f t="shared" si="31"/>
        <v>0</v>
      </c>
      <c r="P244" s="486"/>
      <c r="Q244" s="486"/>
      <c r="R244" s="486"/>
      <c r="S244" s="486"/>
    </row>
    <row r="245" spans="1:19">
      <c r="A245" s="20"/>
      <c r="B245" s="20">
        <v>236</v>
      </c>
      <c r="C245" s="486">
        <f t="shared" si="27"/>
        <v>0</v>
      </c>
      <c r="D245" s="486">
        <f t="shared" si="28"/>
        <v>0</v>
      </c>
      <c r="E245" s="486">
        <f t="shared" si="24"/>
        <v>0</v>
      </c>
      <c r="F245" s="486">
        <f t="shared" si="29"/>
        <v>0</v>
      </c>
      <c r="G245" s="486"/>
      <c r="H245" s="486"/>
      <c r="J245" s="20"/>
      <c r="K245" s="20">
        <v>236</v>
      </c>
      <c r="L245" s="486">
        <f t="shared" si="30"/>
        <v>0</v>
      </c>
      <c r="M245" s="486">
        <f t="shared" si="25"/>
        <v>0</v>
      </c>
      <c r="N245" s="486">
        <f t="shared" si="26"/>
        <v>0</v>
      </c>
      <c r="O245" s="486">
        <f t="shared" si="31"/>
        <v>0</v>
      </c>
      <c r="P245" s="486"/>
      <c r="Q245" s="486"/>
      <c r="R245" s="486"/>
      <c r="S245" s="486"/>
    </row>
    <row r="246" spans="1:19">
      <c r="A246" s="20"/>
      <c r="B246" s="20">
        <v>237</v>
      </c>
      <c r="C246" s="486">
        <f t="shared" si="27"/>
        <v>0</v>
      </c>
      <c r="D246" s="486">
        <f t="shared" si="28"/>
        <v>0</v>
      </c>
      <c r="E246" s="486">
        <f t="shared" si="24"/>
        <v>0</v>
      </c>
      <c r="F246" s="486">
        <f t="shared" si="29"/>
        <v>0</v>
      </c>
      <c r="G246" s="486"/>
      <c r="H246" s="486"/>
      <c r="J246" s="20"/>
      <c r="K246" s="20">
        <v>237</v>
      </c>
      <c r="L246" s="486">
        <f t="shared" si="30"/>
        <v>0</v>
      </c>
      <c r="M246" s="486">
        <f t="shared" si="25"/>
        <v>0</v>
      </c>
      <c r="N246" s="486">
        <f t="shared" si="26"/>
        <v>0</v>
      </c>
      <c r="O246" s="486">
        <f t="shared" si="31"/>
        <v>0</v>
      </c>
      <c r="P246" s="486"/>
      <c r="Q246" s="486"/>
      <c r="R246" s="486"/>
      <c r="S246" s="486"/>
    </row>
    <row r="247" spans="1:19">
      <c r="A247" s="20"/>
      <c r="B247" s="20">
        <v>238</v>
      </c>
      <c r="C247" s="486">
        <f t="shared" si="27"/>
        <v>0</v>
      </c>
      <c r="D247" s="486">
        <f t="shared" si="28"/>
        <v>0</v>
      </c>
      <c r="E247" s="486">
        <f t="shared" si="24"/>
        <v>0</v>
      </c>
      <c r="F247" s="486">
        <f t="shared" si="29"/>
        <v>0</v>
      </c>
      <c r="G247" s="486"/>
      <c r="H247" s="486"/>
      <c r="J247" s="20"/>
      <c r="K247" s="20">
        <v>238</v>
      </c>
      <c r="L247" s="486">
        <f t="shared" si="30"/>
        <v>0</v>
      </c>
      <c r="M247" s="486">
        <f t="shared" si="25"/>
        <v>0</v>
      </c>
      <c r="N247" s="486">
        <f t="shared" si="26"/>
        <v>0</v>
      </c>
      <c r="O247" s="486">
        <f t="shared" si="31"/>
        <v>0</v>
      </c>
      <c r="P247" s="486"/>
      <c r="Q247" s="486"/>
      <c r="R247" s="486"/>
      <c r="S247" s="486"/>
    </row>
    <row r="248" spans="1:19">
      <c r="A248" s="20"/>
      <c r="B248" s="20">
        <v>239</v>
      </c>
      <c r="C248" s="486">
        <f t="shared" si="27"/>
        <v>0</v>
      </c>
      <c r="D248" s="486">
        <f t="shared" si="28"/>
        <v>0</v>
      </c>
      <c r="E248" s="486">
        <f t="shared" si="24"/>
        <v>0</v>
      </c>
      <c r="F248" s="486">
        <f t="shared" si="29"/>
        <v>0</v>
      </c>
      <c r="G248" s="486"/>
      <c r="H248" s="486"/>
      <c r="J248" s="20"/>
      <c r="K248" s="20">
        <v>239</v>
      </c>
      <c r="L248" s="486">
        <f t="shared" si="30"/>
        <v>0</v>
      </c>
      <c r="M248" s="486">
        <f t="shared" si="25"/>
        <v>0</v>
      </c>
      <c r="N248" s="486">
        <f t="shared" si="26"/>
        <v>0</v>
      </c>
      <c r="O248" s="486">
        <f t="shared" si="31"/>
        <v>0</v>
      </c>
      <c r="P248" s="486"/>
      <c r="Q248" s="486"/>
      <c r="R248" s="486"/>
      <c r="S248" s="486"/>
    </row>
    <row r="249" spans="1:19">
      <c r="A249" s="21"/>
      <c r="B249" s="21">
        <v>240</v>
      </c>
      <c r="C249" s="487">
        <f t="shared" si="27"/>
        <v>0</v>
      </c>
      <c r="D249" s="487">
        <f t="shared" si="28"/>
        <v>0</v>
      </c>
      <c r="E249" s="487">
        <f t="shared" si="24"/>
        <v>0</v>
      </c>
      <c r="F249" s="487">
        <f t="shared" si="29"/>
        <v>0</v>
      </c>
      <c r="G249" s="487"/>
      <c r="H249" s="487"/>
      <c r="J249" s="21"/>
      <c r="K249" s="21">
        <v>240</v>
      </c>
      <c r="L249" s="487">
        <f t="shared" si="30"/>
        <v>0</v>
      </c>
      <c r="M249" s="487">
        <f t="shared" si="25"/>
        <v>0</v>
      </c>
      <c r="N249" s="487">
        <f t="shared" si="26"/>
        <v>0</v>
      </c>
      <c r="O249" s="487">
        <f t="shared" si="31"/>
        <v>0</v>
      </c>
      <c r="P249" s="487"/>
      <c r="Q249" s="487"/>
      <c r="R249" s="486"/>
      <c r="S249" s="486"/>
    </row>
    <row r="250" spans="1:19">
      <c r="A250" s="20">
        <v>21</v>
      </c>
      <c r="B250" s="20">
        <v>241</v>
      </c>
      <c r="C250" s="486">
        <f t="shared" si="27"/>
        <v>0</v>
      </c>
      <c r="D250" s="486">
        <f t="shared" si="28"/>
        <v>0</v>
      </c>
      <c r="E250" s="486">
        <f t="shared" si="24"/>
        <v>0</v>
      </c>
      <c r="F250" s="486">
        <f t="shared" si="29"/>
        <v>0</v>
      </c>
      <c r="G250" s="486">
        <f>AVERAGE(F250:F261)</f>
        <v>0</v>
      </c>
      <c r="H250" s="486">
        <f>G250*$D$4</f>
        <v>0</v>
      </c>
      <c r="J250" s="20">
        <v>21</v>
      </c>
      <c r="K250" s="20">
        <v>241</v>
      </c>
      <c r="L250" s="486">
        <f t="shared" si="30"/>
        <v>0</v>
      </c>
      <c r="M250" s="486">
        <f t="shared" si="25"/>
        <v>0</v>
      </c>
      <c r="N250" s="486">
        <f t="shared" si="26"/>
        <v>0</v>
      </c>
      <c r="O250" s="486">
        <f t="shared" si="31"/>
        <v>0</v>
      </c>
      <c r="P250" s="486">
        <f>AVERAGE(O250:O261)</f>
        <v>0</v>
      </c>
      <c r="Q250" s="486">
        <f>P250*$M$4</f>
        <v>0</v>
      </c>
      <c r="R250" s="486"/>
      <c r="S250" s="486">
        <f>H250+Q250</f>
        <v>0</v>
      </c>
    </row>
    <row r="251" spans="1:19">
      <c r="A251" s="20"/>
      <c r="B251" s="20">
        <v>242</v>
      </c>
      <c r="C251" s="486">
        <f t="shared" si="27"/>
        <v>0</v>
      </c>
      <c r="D251" s="486">
        <f t="shared" si="28"/>
        <v>0</v>
      </c>
      <c r="E251" s="486">
        <f t="shared" si="24"/>
        <v>0</v>
      </c>
      <c r="F251" s="486">
        <f t="shared" si="29"/>
        <v>0</v>
      </c>
      <c r="G251" s="486"/>
      <c r="H251" s="486"/>
      <c r="J251" s="20"/>
      <c r="K251" s="20">
        <v>242</v>
      </c>
      <c r="L251" s="486">
        <f t="shared" si="30"/>
        <v>0</v>
      </c>
      <c r="M251" s="486">
        <f t="shared" si="25"/>
        <v>0</v>
      </c>
      <c r="N251" s="486">
        <f t="shared" si="26"/>
        <v>0</v>
      </c>
      <c r="O251" s="486">
        <f t="shared" si="31"/>
        <v>0</v>
      </c>
      <c r="P251" s="486"/>
      <c r="Q251" s="486"/>
      <c r="R251" s="486"/>
      <c r="S251" s="486"/>
    </row>
    <row r="252" spans="1:19">
      <c r="A252" s="20"/>
      <c r="B252" s="20">
        <v>243</v>
      </c>
      <c r="C252" s="486">
        <f t="shared" si="27"/>
        <v>0</v>
      </c>
      <c r="D252" s="486">
        <f t="shared" si="28"/>
        <v>0</v>
      </c>
      <c r="E252" s="486">
        <f t="shared" si="24"/>
        <v>0</v>
      </c>
      <c r="F252" s="486">
        <f t="shared" si="29"/>
        <v>0</v>
      </c>
      <c r="G252" s="486"/>
      <c r="H252" s="486"/>
      <c r="J252" s="20"/>
      <c r="K252" s="20">
        <v>243</v>
      </c>
      <c r="L252" s="486">
        <f t="shared" si="30"/>
        <v>0</v>
      </c>
      <c r="M252" s="486">
        <f t="shared" si="25"/>
        <v>0</v>
      </c>
      <c r="N252" s="486">
        <f t="shared" si="26"/>
        <v>0</v>
      </c>
      <c r="O252" s="486">
        <f t="shared" si="31"/>
        <v>0</v>
      </c>
      <c r="P252" s="486"/>
      <c r="Q252" s="486"/>
      <c r="R252" s="486"/>
      <c r="S252" s="486"/>
    </row>
    <row r="253" spans="1:19">
      <c r="A253" s="20"/>
      <c r="B253" s="20">
        <v>244</v>
      </c>
      <c r="C253" s="486">
        <f t="shared" si="27"/>
        <v>0</v>
      </c>
      <c r="D253" s="486">
        <f t="shared" si="28"/>
        <v>0</v>
      </c>
      <c r="E253" s="486">
        <f t="shared" si="24"/>
        <v>0</v>
      </c>
      <c r="F253" s="486">
        <f t="shared" si="29"/>
        <v>0</v>
      </c>
      <c r="G253" s="486"/>
      <c r="H253" s="486"/>
      <c r="J253" s="20"/>
      <c r="K253" s="20">
        <v>244</v>
      </c>
      <c r="L253" s="486">
        <f t="shared" si="30"/>
        <v>0</v>
      </c>
      <c r="M253" s="486">
        <f t="shared" si="25"/>
        <v>0</v>
      </c>
      <c r="N253" s="486">
        <f t="shared" si="26"/>
        <v>0</v>
      </c>
      <c r="O253" s="486">
        <f t="shared" si="31"/>
        <v>0</v>
      </c>
      <c r="P253" s="486"/>
      <c r="Q253" s="486"/>
      <c r="R253" s="486"/>
      <c r="S253" s="486"/>
    </row>
    <row r="254" spans="1:19">
      <c r="A254" s="20"/>
      <c r="B254" s="20">
        <v>245</v>
      </c>
      <c r="C254" s="486">
        <f t="shared" si="27"/>
        <v>0</v>
      </c>
      <c r="D254" s="486">
        <f t="shared" si="28"/>
        <v>0</v>
      </c>
      <c r="E254" s="486">
        <f t="shared" si="24"/>
        <v>0</v>
      </c>
      <c r="F254" s="486">
        <f t="shared" si="29"/>
        <v>0</v>
      </c>
      <c r="G254" s="486"/>
      <c r="H254" s="486"/>
      <c r="J254" s="20"/>
      <c r="K254" s="20">
        <v>245</v>
      </c>
      <c r="L254" s="486">
        <f t="shared" si="30"/>
        <v>0</v>
      </c>
      <c r="M254" s="486">
        <f t="shared" si="25"/>
        <v>0</v>
      </c>
      <c r="N254" s="486">
        <f t="shared" si="26"/>
        <v>0</v>
      </c>
      <c r="O254" s="486">
        <f t="shared" si="31"/>
        <v>0</v>
      </c>
      <c r="P254" s="486"/>
      <c r="Q254" s="486"/>
      <c r="R254" s="486"/>
      <c r="S254" s="486"/>
    </row>
    <row r="255" spans="1:19">
      <c r="A255" s="20"/>
      <c r="B255" s="20">
        <v>246</v>
      </c>
      <c r="C255" s="486">
        <f t="shared" si="27"/>
        <v>0</v>
      </c>
      <c r="D255" s="486">
        <f t="shared" si="28"/>
        <v>0</v>
      </c>
      <c r="E255" s="486">
        <f t="shared" si="24"/>
        <v>0</v>
      </c>
      <c r="F255" s="486">
        <f t="shared" si="29"/>
        <v>0</v>
      </c>
      <c r="G255" s="486"/>
      <c r="H255" s="486"/>
      <c r="J255" s="20"/>
      <c r="K255" s="20">
        <v>246</v>
      </c>
      <c r="L255" s="486">
        <f t="shared" si="30"/>
        <v>0</v>
      </c>
      <c r="M255" s="486">
        <f t="shared" si="25"/>
        <v>0</v>
      </c>
      <c r="N255" s="486">
        <f t="shared" si="26"/>
        <v>0</v>
      </c>
      <c r="O255" s="486">
        <f t="shared" si="31"/>
        <v>0</v>
      </c>
      <c r="P255" s="486"/>
      <c r="Q255" s="486"/>
      <c r="R255" s="486"/>
      <c r="S255" s="486"/>
    </row>
    <row r="256" spans="1:19">
      <c r="A256" s="20"/>
      <c r="B256" s="20">
        <v>247</v>
      </c>
      <c r="C256" s="486">
        <f t="shared" si="27"/>
        <v>0</v>
      </c>
      <c r="D256" s="486">
        <f t="shared" si="28"/>
        <v>0</v>
      </c>
      <c r="E256" s="486">
        <f t="shared" si="24"/>
        <v>0</v>
      </c>
      <c r="F256" s="486">
        <f t="shared" si="29"/>
        <v>0</v>
      </c>
      <c r="G256" s="486"/>
      <c r="H256" s="486"/>
      <c r="J256" s="20"/>
      <c r="K256" s="20">
        <v>247</v>
      </c>
      <c r="L256" s="486">
        <f t="shared" si="30"/>
        <v>0</v>
      </c>
      <c r="M256" s="486">
        <f t="shared" si="25"/>
        <v>0</v>
      </c>
      <c r="N256" s="486">
        <f t="shared" si="26"/>
        <v>0</v>
      </c>
      <c r="O256" s="486">
        <f t="shared" si="31"/>
        <v>0</v>
      </c>
      <c r="P256" s="486"/>
      <c r="Q256" s="486"/>
      <c r="R256" s="486"/>
      <c r="S256" s="486"/>
    </row>
    <row r="257" spans="1:19">
      <c r="A257" s="20"/>
      <c r="B257" s="20">
        <v>248</v>
      </c>
      <c r="C257" s="486">
        <f t="shared" si="27"/>
        <v>0</v>
      </c>
      <c r="D257" s="486">
        <f t="shared" si="28"/>
        <v>0</v>
      </c>
      <c r="E257" s="486">
        <f t="shared" si="24"/>
        <v>0</v>
      </c>
      <c r="F257" s="486">
        <f t="shared" si="29"/>
        <v>0</v>
      </c>
      <c r="G257" s="486"/>
      <c r="H257" s="486"/>
      <c r="J257" s="20"/>
      <c r="K257" s="20">
        <v>248</v>
      </c>
      <c r="L257" s="486">
        <f t="shared" si="30"/>
        <v>0</v>
      </c>
      <c r="M257" s="486">
        <f t="shared" si="25"/>
        <v>0</v>
      </c>
      <c r="N257" s="486">
        <f t="shared" si="26"/>
        <v>0</v>
      </c>
      <c r="O257" s="486">
        <f t="shared" si="31"/>
        <v>0</v>
      </c>
      <c r="P257" s="486"/>
      <c r="Q257" s="486"/>
      <c r="R257" s="486"/>
      <c r="S257" s="486"/>
    </row>
    <row r="258" spans="1:19">
      <c r="A258" s="20"/>
      <c r="B258" s="20">
        <v>249</v>
      </c>
      <c r="C258" s="486">
        <f t="shared" si="27"/>
        <v>0</v>
      </c>
      <c r="D258" s="486">
        <f t="shared" si="28"/>
        <v>0</v>
      </c>
      <c r="E258" s="486">
        <f t="shared" si="24"/>
        <v>0</v>
      </c>
      <c r="F258" s="486">
        <f t="shared" si="29"/>
        <v>0</v>
      </c>
      <c r="G258" s="486"/>
      <c r="H258" s="486"/>
      <c r="J258" s="20"/>
      <c r="K258" s="20">
        <v>249</v>
      </c>
      <c r="L258" s="486">
        <f t="shared" si="30"/>
        <v>0</v>
      </c>
      <c r="M258" s="486">
        <f t="shared" si="25"/>
        <v>0</v>
      </c>
      <c r="N258" s="486">
        <f t="shared" si="26"/>
        <v>0</v>
      </c>
      <c r="O258" s="486">
        <f t="shared" si="31"/>
        <v>0</v>
      </c>
      <c r="P258" s="486"/>
      <c r="Q258" s="486"/>
      <c r="R258" s="486"/>
      <c r="S258" s="486"/>
    </row>
    <row r="259" spans="1:19">
      <c r="A259" s="20"/>
      <c r="B259" s="20">
        <v>250</v>
      </c>
      <c r="C259" s="486">
        <f t="shared" si="27"/>
        <v>0</v>
      </c>
      <c r="D259" s="486">
        <f t="shared" si="28"/>
        <v>0</v>
      </c>
      <c r="E259" s="486">
        <f t="shared" si="24"/>
        <v>0</v>
      </c>
      <c r="F259" s="486">
        <f t="shared" si="29"/>
        <v>0</v>
      </c>
      <c r="G259" s="486"/>
      <c r="H259" s="486"/>
      <c r="J259" s="20"/>
      <c r="K259" s="20">
        <v>250</v>
      </c>
      <c r="L259" s="486">
        <f t="shared" si="30"/>
        <v>0</v>
      </c>
      <c r="M259" s="486">
        <f t="shared" si="25"/>
        <v>0</v>
      </c>
      <c r="N259" s="486">
        <f t="shared" si="26"/>
        <v>0</v>
      </c>
      <c r="O259" s="486">
        <f t="shared" si="31"/>
        <v>0</v>
      </c>
      <c r="P259" s="486"/>
      <c r="Q259" s="486"/>
      <c r="R259" s="486"/>
      <c r="S259" s="486"/>
    </row>
    <row r="260" spans="1:19">
      <c r="A260" s="20"/>
      <c r="B260" s="20">
        <v>251</v>
      </c>
      <c r="C260" s="486">
        <f t="shared" si="27"/>
        <v>0</v>
      </c>
      <c r="D260" s="486">
        <f t="shared" si="28"/>
        <v>0</v>
      </c>
      <c r="E260" s="486">
        <f t="shared" si="24"/>
        <v>0</v>
      </c>
      <c r="F260" s="486">
        <f t="shared" si="29"/>
        <v>0</v>
      </c>
      <c r="G260" s="486"/>
      <c r="H260" s="486"/>
      <c r="J260" s="20"/>
      <c r="K260" s="20">
        <v>251</v>
      </c>
      <c r="L260" s="486">
        <f t="shared" si="30"/>
        <v>0</v>
      </c>
      <c r="M260" s="486">
        <f t="shared" si="25"/>
        <v>0</v>
      </c>
      <c r="N260" s="486">
        <f t="shared" si="26"/>
        <v>0</v>
      </c>
      <c r="O260" s="486">
        <f t="shared" si="31"/>
        <v>0</v>
      </c>
      <c r="P260" s="486"/>
      <c r="Q260" s="486"/>
      <c r="R260" s="486"/>
      <c r="S260" s="486"/>
    </row>
    <row r="261" spans="1:19">
      <c r="A261" s="21"/>
      <c r="B261" s="21">
        <v>252</v>
      </c>
      <c r="C261" s="487">
        <f t="shared" si="27"/>
        <v>0</v>
      </c>
      <c r="D261" s="487">
        <f t="shared" si="28"/>
        <v>0</v>
      </c>
      <c r="E261" s="487">
        <f t="shared" si="24"/>
        <v>0</v>
      </c>
      <c r="F261" s="487">
        <f t="shared" si="29"/>
        <v>0</v>
      </c>
      <c r="G261" s="487"/>
      <c r="H261" s="487"/>
      <c r="J261" s="21"/>
      <c r="K261" s="21">
        <v>252</v>
      </c>
      <c r="L261" s="487">
        <f t="shared" si="30"/>
        <v>0</v>
      </c>
      <c r="M261" s="487">
        <f t="shared" si="25"/>
        <v>0</v>
      </c>
      <c r="N261" s="487">
        <f t="shared" si="26"/>
        <v>0</v>
      </c>
      <c r="O261" s="487">
        <f t="shared" si="31"/>
        <v>0</v>
      </c>
      <c r="P261" s="487"/>
      <c r="Q261" s="487"/>
      <c r="R261" s="486"/>
      <c r="S261" s="486"/>
    </row>
    <row r="262" spans="1:19">
      <c r="A262" s="20">
        <v>22</v>
      </c>
      <c r="B262" s="20">
        <v>253</v>
      </c>
      <c r="C262" s="486">
        <f t="shared" si="27"/>
        <v>0</v>
      </c>
      <c r="D262" s="486">
        <f t="shared" si="28"/>
        <v>0</v>
      </c>
      <c r="E262" s="486">
        <f t="shared" si="24"/>
        <v>0</v>
      </c>
      <c r="F262" s="486">
        <f t="shared" si="29"/>
        <v>0</v>
      </c>
      <c r="G262" s="486">
        <f>AVERAGE(F262:F273)</f>
        <v>0</v>
      </c>
      <c r="H262" s="486">
        <f>G262*$D$4</f>
        <v>0</v>
      </c>
      <c r="J262" s="20">
        <v>22</v>
      </c>
      <c r="K262" s="20">
        <v>253</v>
      </c>
      <c r="L262" s="486">
        <f t="shared" si="30"/>
        <v>0</v>
      </c>
      <c r="M262" s="486">
        <f t="shared" si="25"/>
        <v>0</v>
      </c>
      <c r="N262" s="486">
        <f t="shared" si="26"/>
        <v>0</v>
      </c>
      <c r="O262" s="486">
        <f t="shared" si="31"/>
        <v>0</v>
      </c>
      <c r="P262" s="486">
        <f>AVERAGE(O262:O273)</f>
        <v>0</v>
      </c>
      <c r="Q262" s="486">
        <f>P262*$M$4</f>
        <v>0</v>
      </c>
      <c r="R262" s="486"/>
      <c r="S262" s="486">
        <f>H262+Q262</f>
        <v>0</v>
      </c>
    </row>
    <row r="263" spans="1:19">
      <c r="A263" s="20"/>
      <c r="B263" s="20">
        <v>254</v>
      </c>
      <c r="C263" s="486">
        <f t="shared" si="27"/>
        <v>0</v>
      </c>
      <c r="D263" s="486">
        <f t="shared" si="28"/>
        <v>0</v>
      </c>
      <c r="E263" s="486">
        <f t="shared" si="24"/>
        <v>0</v>
      </c>
      <c r="F263" s="486">
        <f t="shared" si="29"/>
        <v>0</v>
      </c>
      <c r="G263" s="486"/>
      <c r="H263" s="486"/>
      <c r="J263" s="20"/>
      <c r="K263" s="20">
        <v>254</v>
      </c>
      <c r="L263" s="486">
        <f t="shared" si="30"/>
        <v>0</v>
      </c>
      <c r="M263" s="486">
        <f t="shared" si="25"/>
        <v>0</v>
      </c>
      <c r="N263" s="486">
        <f t="shared" si="26"/>
        <v>0</v>
      </c>
      <c r="O263" s="486">
        <f t="shared" si="31"/>
        <v>0</v>
      </c>
      <c r="P263" s="486"/>
      <c r="Q263" s="486"/>
      <c r="R263" s="486"/>
      <c r="S263" s="486"/>
    </row>
    <row r="264" spans="1:19">
      <c r="A264" s="20"/>
      <c r="B264" s="20">
        <v>255</v>
      </c>
      <c r="C264" s="486">
        <f t="shared" si="27"/>
        <v>0</v>
      </c>
      <c r="D264" s="486">
        <f t="shared" si="28"/>
        <v>0</v>
      </c>
      <c r="E264" s="486">
        <f t="shared" si="24"/>
        <v>0</v>
      </c>
      <c r="F264" s="486">
        <f t="shared" si="29"/>
        <v>0</v>
      </c>
      <c r="G264" s="486"/>
      <c r="H264" s="486"/>
      <c r="J264" s="20"/>
      <c r="K264" s="20">
        <v>255</v>
      </c>
      <c r="L264" s="486">
        <f t="shared" si="30"/>
        <v>0</v>
      </c>
      <c r="M264" s="486">
        <f t="shared" si="25"/>
        <v>0</v>
      </c>
      <c r="N264" s="486">
        <f t="shared" si="26"/>
        <v>0</v>
      </c>
      <c r="O264" s="486">
        <f t="shared" si="31"/>
        <v>0</v>
      </c>
      <c r="P264" s="486"/>
      <c r="Q264" s="486"/>
      <c r="R264" s="486"/>
      <c r="S264" s="486"/>
    </row>
    <row r="265" spans="1:19">
      <c r="A265" s="20"/>
      <c r="B265" s="20">
        <v>256</v>
      </c>
      <c r="C265" s="486">
        <f t="shared" si="27"/>
        <v>0</v>
      </c>
      <c r="D265" s="486">
        <f t="shared" si="28"/>
        <v>0</v>
      </c>
      <c r="E265" s="486">
        <f t="shared" si="24"/>
        <v>0</v>
      </c>
      <c r="F265" s="486">
        <f t="shared" si="29"/>
        <v>0</v>
      </c>
      <c r="G265" s="486"/>
      <c r="H265" s="486"/>
      <c r="J265" s="20"/>
      <c r="K265" s="20">
        <v>256</v>
      </c>
      <c r="L265" s="486">
        <f t="shared" si="30"/>
        <v>0</v>
      </c>
      <c r="M265" s="486">
        <f t="shared" si="25"/>
        <v>0</v>
      </c>
      <c r="N265" s="486">
        <f t="shared" si="26"/>
        <v>0</v>
      </c>
      <c r="O265" s="486">
        <f t="shared" si="31"/>
        <v>0</v>
      </c>
      <c r="P265" s="486"/>
      <c r="Q265" s="486"/>
      <c r="R265" s="486"/>
      <c r="S265" s="486"/>
    </row>
    <row r="266" spans="1:19">
      <c r="A266" s="20"/>
      <c r="B266" s="20">
        <v>257</v>
      </c>
      <c r="C266" s="486">
        <f t="shared" si="27"/>
        <v>0</v>
      </c>
      <c r="D266" s="486">
        <f t="shared" si="28"/>
        <v>0</v>
      </c>
      <c r="E266" s="486">
        <f t="shared" si="24"/>
        <v>0</v>
      </c>
      <c r="F266" s="486">
        <f t="shared" si="29"/>
        <v>0</v>
      </c>
      <c r="G266" s="486"/>
      <c r="H266" s="486"/>
      <c r="J266" s="20"/>
      <c r="K266" s="20">
        <v>257</v>
      </c>
      <c r="L266" s="486">
        <f t="shared" si="30"/>
        <v>0</v>
      </c>
      <c r="M266" s="486">
        <f t="shared" si="25"/>
        <v>0</v>
      </c>
      <c r="N266" s="486">
        <f t="shared" si="26"/>
        <v>0</v>
      </c>
      <c r="O266" s="486">
        <f t="shared" si="31"/>
        <v>0</v>
      </c>
      <c r="P266" s="486"/>
      <c r="Q266" s="486"/>
      <c r="R266" s="486"/>
      <c r="S266" s="486"/>
    </row>
    <row r="267" spans="1:19">
      <c r="A267" s="20"/>
      <c r="B267" s="20">
        <v>258</v>
      </c>
      <c r="C267" s="486">
        <f t="shared" si="27"/>
        <v>0</v>
      </c>
      <c r="D267" s="486">
        <f t="shared" si="28"/>
        <v>0</v>
      </c>
      <c r="E267" s="486">
        <f t="shared" ref="E267:E330" si="32">IF(ROUND(C267,2)&gt;0,$D$7-D267,0)</f>
        <v>0</v>
      </c>
      <c r="F267" s="486">
        <f t="shared" si="29"/>
        <v>0</v>
      </c>
      <c r="G267" s="486"/>
      <c r="H267" s="486"/>
      <c r="J267" s="20"/>
      <c r="K267" s="20">
        <v>258</v>
      </c>
      <c r="L267" s="486">
        <f t="shared" si="30"/>
        <v>0</v>
      </c>
      <c r="M267" s="486">
        <f t="shared" ref="M267:M330" si="33">L267*$M$3/12</f>
        <v>0</v>
      </c>
      <c r="N267" s="486">
        <f t="shared" ref="N267:N330" si="34">IF(ROUND(L267,2)&gt;0,$M$7-M267,0)</f>
        <v>0</v>
      </c>
      <c r="O267" s="486">
        <f t="shared" si="31"/>
        <v>0</v>
      </c>
      <c r="P267" s="486"/>
      <c r="Q267" s="486"/>
      <c r="R267" s="486"/>
      <c r="S267" s="486"/>
    </row>
    <row r="268" spans="1:19">
      <c r="A268" s="20"/>
      <c r="B268" s="20">
        <v>259</v>
      </c>
      <c r="C268" s="486">
        <f t="shared" ref="C268:C331" si="35">F267</f>
        <v>0</v>
      </c>
      <c r="D268" s="486">
        <f t="shared" ref="D268:D331" si="36">C268*$D$3/12</f>
        <v>0</v>
      </c>
      <c r="E268" s="486">
        <f t="shared" si="32"/>
        <v>0</v>
      </c>
      <c r="F268" s="486">
        <f t="shared" ref="F268:F331" si="37">C268-E268</f>
        <v>0</v>
      </c>
      <c r="G268" s="486"/>
      <c r="H268" s="486"/>
      <c r="J268" s="20"/>
      <c r="K268" s="20">
        <v>259</v>
      </c>
      <c r="L268" s="486">
        <f t="shared" ref="L268:L331" si="38">O267</f>
        <v>0</v>
      </c>
      <c r="M268" s="486">
        <f t="shared" si="33"/>
        <v>0</v>
      </c>
      <c r="N268" s="486">
        <f t="shared" si="34"/>
        <v>0</v>
      </c>
      <c r="O268" s="486">
        <f t="shared" ref="O268:O331" si="39">L268-N268</f>
        <v>0</v>
      </c>
      <c r="P268" s="486"/>
      <c r="Q268" s="486"/>
      <c r="R268" s="486"/>
      <c r="S268" s="486"/>
    </row>
    <row r="269" spans="1:19">
      <c r="A269" s="20"/>
      <c r="B269" s="20">
        <v>260</v>
      </c>
      <c r="C269" s="486">
        <f t="shared" si="35"/>
        <v>0</v>
      </c>
      <c r="D269" s="486">
        <f t="shared" si="36"/>
        <v>0</v>
      </c>
      <c r="E269" s="486">
        <f t="shared" si="32"/>
        <v>0</v>
      </c>
      <c r="F269" s="486">
        <f t="shared" si="37"/>
        <v>0</v>
      </c>
      <c r="G269" s="486"/>
      <c r="H269" s="486"/>
      <c r="J269" s="20"/>
      <c r="K269" s="20">
        <v>260</v>
      </c>
      <c r="L269" s="486">
        <f t="shared" si="38"/>
        <v>0</v>
      </c>
      <c r="M269" s="486">
        <f t="shared" si="33"/>
        <v>0</v>
      </c>
      <c r="N269" s="486">
        <f t="shared" si="34"/>
        <v>0</v>
      </c>
      <c r="O269" s="486">
        <f t="shared" si="39"/>
        <v>0</v>
      </c>
      <c r="P269" s="486"/>
      <c r="Q269" s="486"/>
      <c r="R269" s="486"/>
      <c r="S269" s="486"/>
    </row>
    <row r="270" spans="1:19">
      <c r="A270" s="20"/>
      <c r="B270" s="20">
        <v>261</v>
      </c>
      <c r="C270" s="486">
        <f t="shared" si="35"/>
        <v>0</v>
      </c>
      <c r="D270" s="486">
        <f t="shared" si="36"/>
        <v>0</v>
      </c>
      <c r="E270" s="486">
        <f t="shared" si="32"/>
        <v>0</v>
      </c>
      <c r="F270" s="486">
        <f t="shared" si="37"/>
        <v>0</v>
      </c>
      <c r="G270" s="486"/>
      <c r="H270" s="486"/>
      <c r="J270" s="20"/>
      <c r="K270" s="20">
        <v>261</v>
      </c>
      <c r="L270" s="486">
        <f t="shared" si="38"/>
        <v>0</v>
      </c>
      <c r="M270" s="486">
        <f t="shared" si="33"/>
        <v>0</v>
      </c>
      <c r="N270" s="486">
        <f t="shared" si="34"/>
        <v>0</v>
      </c>
      <c r="O270" s="486">
        <f t="shared" si="39"/>
        <v>0</v>
      </c>
      <c r="P270" s="486"/>
      <c r="Q270" s="486"/>
      <c r="R270" s="486"/>
      <c r="S270" s="486"/>
    </row>
    <row r="271" spans="1:19">
      <c r="A271" s="20"/>
      <c r="B271" s="20">
        <v>262</v>
      </c>
      <c r="C271" s="486">
        <f t="shared" si="35"/>
        <v>0</v>
      </c>
      <c r="D271" s="486">
        <f t="shared" si="36"/>
        <v>0</v>
      </c>
      <c r="E271" s="486">
        <f t="shared" si="32"/>
        <v>0</v>
      </c>
      <c r="F271" s="486">
        <f t="shared" si="37"/>
        <v>0</v>
      </c>
      <c r="G271" s="486"/>
      <c r="H271" s="486"/>
      <c r="J271" s="20"/>
      <c r="K271" s="20">
        <v>262</v>
      </c>
      <c r="L271" s="486">
        <f t="shared" si="38"/>
        <v>0</v>
      </c>
      <c r="M271" s="486">
        <f t="shared" si="33"/>
        <v>0</v>
      </c>
      <c r="N271" s="486">
        <f t="shared" si="34"/>
        <v>0</v>
      </c>
      <c r="O271" s="486">
        <f t="shared" si="39"/>
        <v>0</v>
      </c>
      <c r="P271" s="486"/>
      <c r="Q271" s="486"/>
      <c r="R271" s="486"/>
      <c r="S271" s="486"/>
    </row>
    <row r="272" spans="1:19">
      <c r="A272" s="20"/>
      <c r="B272" s="20">
        <v>263</v>
      </c>
      <c r="C272" s="486">
        <f t="shared" si="35"/>
        <v>0</v>
      </c>
      <c r="D272" s="486">
        <f t="shared" si="36"/>
        <v>0</v>
      </c>
      <c r="E272" s="486">
        <f t="shared" si="32"/>
        <v>0</v>
      </c>
      <c r="F272" s="486">
        <f t="shared" si="37"/>
        <v>0</v>
      </c>
      <c r="G272" s="486"/>
      <c r="H272" s="486"/>
      <c r="J272" s="20"/>
      <c r="K272" s="20">
        <v>263</v>
      </c>
      <c r="L272" s="486">
        <f t="shared" si="38"/>
        <v>0</v>
      </c>
      <c r="M272" s="486">
        <f t="shared" si="33"/>
        <v>0</v>
      </c>
      <c r="N272" s="486">
        <f t="shared" si="34"/>
        <v>0</v>
      </c>
      <c r="O272" s="486">
        <f t="shared" si="39"/>
        <v>0</v>
      </c>
      <c r="P272" s="486"/>
      <c r="Q272" s="486"/>
      <c r="R272" s="486"/>
      <c r="S272" s="486"/>
    </row>
    <row r="273" spans="1:19">
      <c r="A273" s="21"/>
      <c r="B273" s="21">
        <v>264</v>
      </c>
      <c r="C273" s="487">
        <f t="shared" si="35"/>
        <v>0</v>
      </c>
      <c r="D273" s="487">
        <f t="shared" si="36"/>
        <v>0</v>
      </c>
      <c r="E273" s="487">
        <f t="shared" si="32"/>
        <v>0</v>
      </c>
      <c r="F273" s="487">
        <f t="shared" si="37"/>
        <v>0</v>
      </c>
      <c r="G273" s="487"/>
      <c r="H273" s="487"/>
      <c r="J273" s="21"/>
      <c r="K273" s="21">
        <v>264</v>
      </c>
      <c r="L273" s="487">
        <f t="shared" si="38"/>
        <v>0</v>
      </c>
      <c r="M273" s="487">
        <f t="shared" si="33"/>
        <v>0</v>
      </c>
      <c r="N273" s="487">
        <f t="shared" si="34"/>
        <v>0</v>
      </c>
      <c r="O273" s="487">
        <f t="shared" si="39"/>
        <v>0</v>
      </c>
      <c r="P273" s="487"/>
      <c r="Q273" s="487"/>
      <c r="R273" s="486"/>
      <c r="S273" s="486"/>
    </row>
    <row r="274" spans="1:19">
      <c r="A274" s="20">
        <v>23</v>
      </c>
      <c r="B274" s="20">
        <v>265</v>
      </c>
      <c r="C274" s="486">
        <f t="shared" si="35"/>
        <v>0</v>
      </c>
      <c r="D274" s="486">
        <f t="shared" si="36"/>
        <v>0</v>
      </c>
      <c r="E274" s="486">
        <f t="shared" si="32"/>
        <v>0</v>
      </c>
      <c r="F274" s="486">
        <f t="shared" si="37"/>
        <v>0</v>
      </c>
      <c r="G274" s="486">
        <f>AVERAGE(F274:F285)</f>
        <v>0</v>
      </c>
      <c r="H274" s="486">
        <f>G274*$D$4</f>
        <v>0</v>
      </c>
      <c r="J274" s="20">
        <v>23</v>
      </c>
      <c r="K274" s="20">
        <v>265</v>
      </c>
      <c r="L274" s="486">
        <f t="shared" si="38"/>
        <v>0</v>
      </c>
      <c r="M274" s="486">
        <f t="shared" si="33"/>
        <v>0</v>
      </c>
      <c r="N274" s="486">
        <f t="shared" si="34"/>
        <v>0</v>
      </c>
      <c r="O274" s="486">
        <f t="shared" si="39"/>
        <v>0</v>
      </c>
      <c r="P274" s="486">
        <f>AVERAGE(O274:O285)</f>
        <v>0</v>
      </c>
      <c r="Q274" s="486">
        <f>P274*$M$4</f>
        <v>0</v>
      </c>
      <c r="R274" s="486"/>
      <c r="S274" s="486">
        <f>H274+Q274</f>
        <v>0</v>
      </c>
    </row>
    <row r="275" spans="1:19">
      <c r="A275" s="20"/>
      <c r="B275" s="20">
        <v>266</v>
      </c>
      <c r="C275" s="486">
        <f t="shared" si="35"/>
        <v>0</v>
      </c>
      <c r="D275" s="486">
        <f t="shared" si="36"/>
        <v>0</v>
      </c>
      <c r="E275" s="486">
        <f t="shared" si="32"/>
        <v>0</v>
      </c>
      <c r="F275" s="486">
        <f t="shared" si="37"/>
        <v>0</v>
      </c>
      <c r="G275" s="486"/>
      <c r="H275" s="486"/>
      <c r="J275" s="20"/>
      <c r="K275" s="20">
        <v>266</v>
      </c>
      <c r="L275" s="486">
        <f t="shared" si="38"/>
        <v>0</v>
      </c>
      <c r="M275" s="486">
        <f t="shared" si="33"/>
        <v>0</v>
      </c>
      <c r="N275" s="486">
        <f t="shared" si="34"/>
        <v>0</v>
      </c>
      <c r="O275" s="486">
        <f t="shared" si="39"/>
        <v>0</v>
      </c>
      <c r="P275" s="486"/>
      <c r="Q275" s="486"/>
      <c r="R275" s="486"/>
      <c r="S275" s="486"/>
    </row>
    <row r="276" spans="1:19">
      <c r="A276" s="20"/>
      <c r="B276" s="20">
        <v>267</v>
      </c>
      <c r="C276" s="486">
        <f t="shared" si="35"/>
        <v>0</v>
      </c>
      <c r="D276" s="486">
        <f t="shared" si="36"/>
        <v>0</v>
      </c>
      <c r="E276" s="486">
        <f t="shared" si="32"/>
        <v>0</v>
      </c>
      <c r="F276" s="486">
        <f t="shared" si="37"/>
        <v>0</v>
      </c>
      <c r="G276" s="486"/>
      <c r="H276" s="486"/>
      <c r="J276" s="20"/>
      <c r="K276" s="20">
        <v>267</v>
      </c>
      <c r="L276" s="486">
        <f t="shared" si="38"/>
        <v>0</v>
      </c>
      <c r="M276" s="486">
        <f t="shared" si="33"/>
        <v>0</v>
      </c>
      <c r="N276" s="486">
        <f t="shared" si="34"/>
        <v>0</v>
      </c>
      <c r="O276" s="486">
        <f t="shared" si="39"/>
        <v>0</v>
      </c>
      <c r="P276" s="486"/>
      <c r="Q276" s="486"/>
      <c r="R276" s="486"/>
      <c r="S276" s="486"/>
    </row>
    <row r="277" spans="1:19">
      <c r="A277" s="20"/>
      <c r="B277" s="20">
        <v>268</v>
      </c>
      <c r="C277" s="486">
        <f t="shared" si="35"/>
        <v>0</v>
      </c>
      <c r="D277" s="486">
        <f t="shared" si="36"/>
        <v>0</v>
      </c>
      <c r="E277" s="486">
        <f t="shared" si="32"/>
        <v>0</v>
      </c>
      <c r="F277" s="486">
        <f t="shared" si="37"/>
        <v>0</v>
      </c>
      <c r="G277" s="486"/>
      <c r="H277" s="486"/>
      <c r="J277" s="20"/>
      <c r="K277" s="20">
        <v>268</v>
      </c>
      <c r="L277" s="486">
        <f t="shared" si="38"/>
        <v>0</v>
      </c>
      <c r="M277" s="486">
        <f t="shared" si="33"/>
        <v>0</v>
      </c>
      <c r="N277" s="486">
        <f t="shared" si="34"/>
        <v>0</v>
      </c>
      <c r="O277" s="486">
        <f t="shared" si="39"/>
        <v>0</v>
      </c>
      <c r="P277" s="486"/>
      <c r="Q277" s="486"/>
      <c r="R277" s="486"/>
      <c r="S277" s="486"/>
    </row>
    <row r="278" spans="1:19">
      <c r="A278" s="20"/>
      <c r="B278" s="20">
        <v>269</v>
      </c>
      <c r="C278" s="486">
        <f t="shared" si="35"/>
        <v>0</v>
      </c>
      <c r="D278" s="486">
        <f t="shared" si="36"/>
        <v>0</v>
      </c>
      <c r="E278" s="486">
        <f t="shared" si="32"/>
        <v>0</v>
      </c>
      <c r="F278" s="486">
        <f t="shared" si="37"/>
        <v>0</v>
      </c>
      <c r="G278" s="486"/>
      <c r="H278" s="486"/>
      <c r="J278" s="20"/>
      <c r="K278" s="20">
        <v>269</v>
      </c>
      <c r="L278" s="486">
        <f t="shared" si="38"/>
        <v>0</v>
      </c>
      <c r="M278" s="486">
        <f t="shared" si="33"/>
        <v>0</v>
      </c>
      <c r="N278" s="486">
        <f t="shared" si="34"/>
        <v>0</v>
      </c>
      <c r="O278" s="486">
        <f t="shared" si="39"/>
        <v>0</v>
      </c>
      <c r="P278" s="486"/>
      <c r="Q278" s="486"/>
      <c r="R278" s="486"/>
      <c r="S278" s="486"/>
    </row>
    <row r="279" spans="1:19">
      <c r="A279" s="20"/>
      <c r="B279" s="20">
        <v>270</v>
      </c>
      <c r="C279" s="486">
        <f t="shared" si="35"/>
        <v>0</v>
      </c>
      <c r="D279" s="486">
        <f t="shared" si="36"/>
        <v>0</v>
      </c>
      <c r="E279" s="486">
        <f t="shared" si="32"/>
        <v>0</v>
      </c>
      <c r="F279" s="486">
        <f t="shared" si="37"/>
        <v>0</v>
      </c>
      <c r="G279" s="486"/>
      <c r="H279" s="486"/>
      <c r="J279" s="20"/>
      <c r="K279" s="20">
        <v>270</v>
      </c>
      <c r="L279" s="486">
        <f t="shared" si="38"/>
        <v>0</v>
      </c>
      <c r="M279" s="486">
        <f t="shared" si="33"/>
        <v>0</v>
      </c>
      <c r="N279" s="486">
        <f t="shared" si="34"/>
        <v>0</v>
      </c>
      <c r="O279" s="486">
        <f t="shared" si="39"/>
        <v>0</v>
      </c>
      <c r="P279" s="486"/>
      <c r="Q279" s="486"/>
      <c r="R279" s="486"/>
      <c r="S279" s="486"/>
    </row>
    <row r="280" spans="1:19">
      <c r="A280" s="20"/>
      <c r="B280" s="20">
        <v>271</v>
      </c>
      <c r="C280" s="486">
        <f t="shared" si="35"/>
        <v>0</v>
      </c>
      <c r="D280" s="486">
        <f t="shared" si="36"/>
        <v>0</v>
      </c>
      <c r="E280" s="486">
        <f t="shared" si="32"/>
        <v>0</v>
      </c>
      <c r="F280" s="486">
        <f t="shared" si="37"/>
        <v>0</v>
      </c>
      <c r="G280" s="486"/>
      <c r="H280" s="486"/>
      <c r="J280" s="20"/>
      <c r="K280" s="20">
        <v>271</v>
      </c>
      <c r="L280" s="486">
        <f t="shared" si="38"/>
        <v>0</v>
      </c>
      <c r="M280" s="486">
        <f t="shared" si="33"/>
        <v>0</v>
      </c>
      <c r="N280" s="486">
        <f t="shared" si="34"/>
        <v>0</v>
      </c>
      <c r="O280" s="486">
        <f t="shared" si="39"/>
        <v>0</v>
      </c>
      <c r="P280" s="486"/>
      <c r="Q280" s="486"/>
      <c r="R280" s="486"/>
      <c r="S280" s="486"/>
    </row>
    <row r="281" spans="1:19">
      <c r="A281" s="20"/>
      <c r="B281" s="20">
        <v>272</v>
      </c>
      <c r="C281" s="486">
        <f t="shared" si="35"/>
        <v>0</v>
      </c>
      <c r="D281" s="486">
        <f t="shared" si="36"/>
        <v>0</v>
      </c>
      <c r="E281" s="486">
        <f t="shared" si="32"/>
        <v>0</v>
      </c>
      <c r="F281" s="486">
        <f t="shared" si="37"/>
        <v>0</v>
      </c>
      <c r="G281" s="486"/>
      <c r="H281" s="486"/>
      <c r="J281" s="20"/>
      <c r="K281" s="20">
        <v>272</v>
      </c>
      <c r="L281" s="486">
        <f t="shared" si="38"/>
        <v>0</v>
      </c>
      <c r="M281" s="486">
        <f t="shared" si="33"/>
        <v>0</v>
      </c>
      <c r="N281" s="486">
        <f t="shared" si="34"/>
        <v>0</v>
      </c>
      <c r="O281" s="486">
        <f t="shared" si="39"/>
        <v>0</v>
      </c>
      <c r="P281" s="486"/>
      <c r="Q281" s="486"/>
      <c r="R281" s="486"/>
      <c r="S281" s="486"/>
    </row>
    <row r="282" spans="1:19">
      <c r="A282" s="20"/>
      <c r="B282" s="20">
        <v>273</v>
      </c>
      <c r="C282" s="486">
        <f t="shared" si="35"/>
        <v>0</v>
      </c>
      <c r="D282" s="486">
        <f t="shared" si="36"/>
        <v>0</v>
      </c>
      <c r="E282" s="486">
        <f t="shared" si="32"/>
        <v>0</v>
      </c>
      <c r="F282" s="486">
        <f t="shared" si="37"/>
        <v>0</v>
      </c>
      <c r="G282" s="486"/>
      <c r="H282" s="486"/>
      <c r="J282" s="20"/>
      <c r="K282" s="20">
        <v>273</v>
      </c>
      <c r="L282" s="486">
        <f t="shared" si="38"/>
        <v>0</v>
      </c>
      <c r="M282" s="486">
        <f t="shared" si="33"/>
        <v>0</v>
      </c>
      <c r="N282" s="486">
        <f t="shared" si="34"/>
        <v>0</v>
      </c>
      <c r="O282" s="486">
        <f t="shared" si="39"/>
        <v>0</v>
      </c>
      <c r="P282" s="486"/>
      <c r="Q282" s="486"/>
      <c r="R282" s="486"/>
      <c r="S282" s="486"/>
    </row>
    <row r="283" spans="1:19">
      <c r="A283" s="20"/>
      <c r="B283" s="20">
        <v>274</v>
      </c>
      <c r="C283" s="486">
        <f t="shared" si="35"/>
        <v>0</v>
      </c>
      <c r="D283" s="486">
        <f t="shared" si="36"/>
        <v>0</v>
      </c>
      <c r="E283" s="486">
        <f t="shared" si="32"/>
        <v>0</v>
      </c>
      <c r="F283" s="486">
        <f t="shared" si="37"/>
        <v>0</v>
      </c>
      <c r="G283" s="486"/>
      <c r="H283" s="486"/>
      <c r="J283" s="20"/>
      <c r="K283" s="20">
        <v>274</v>
      </c>
      <c r="L283" s="486">
        <f t="shared" si="38"/>
        <v>0</v>
      </c>
      <c r="M283" s="486">
        <f t="shared" si="33"/>
        <v>0</v>
      </c>
      <c r="N283" s="486">
        <f t="shared" si="34"/>
        <v>0</v>
      </c>
      <c r="O283" s="486">
        <f t="shared" si="39"/>
        <v>0</v>
      </c>
      <c r="P283" s="486"/>
      <c r="Q283" s="486"/>
      <c r="R283" s="486"/>
      <c r="S283" s="486"/>
    </row>
    <row r="284" spans="1:19">
      <c r="A284" s="20"/>
      <c r="B284" s="20">
        <v>275</v>
      </c>
      <c r="C284" s="486">
        <f t="shared" si="35"/>
        <v>0</v>
      </c>
      <c r="D284" s="486">
        <f t="shared" si="36"/>
        <v>0</v>
      </c>
      <c r="E284" s="486">
        <f t="shared" si="32"/>
        <v>0</v>
      </c>
      <c r="F284" s="486">
        <f t="shared" si="37"/>
        <v>0</v>
      </c>
      <c r="G284" s="486"/>
      <c r="H284" s="486"/>
      <c r="J284" s="20"/>
      <c r="K284" s="20">
        <v>275</v>
      </c>
      <c r="L284" s="486">
        <f t="shared" si="38"/>
        <v>0</v>
      </c>
      <c r="M284" s="486">
        <f t="shared" si="33"/>
        <v>0</v>
      </c>
      <c r="N284" s="486">
        <f t="shared" si="34"/>
        <v>0</v>
      </c>
      <c r="O284" s="486">
        <f t="shared" si="39"/>
        <v>0</v>
      </c>
      <c r="P284" s="486"/>
      <c r="Q284" s="486"/>
      <c r="R284" s="486"/>
      <c r="S284" s="486"/>
    </row>
    <row r="285" spans="1:19">
      <c r="A285" s="21"/>
      <c r="B285" s="21">
        <v>276</v>
      </c>
      <c r="C285" s="487">
        <f t="shared" si="35"/>
        <v>0</v>
      </c>
      <c r="D285" s="487">
        <f t="shared" si="36"/>
        <v>0</v>
      </c>
      <c r="E285" s="487">
        <f t="shared" si="32"/>
        <v>0</v>
      </c>
      <c r="F285" s="487">
        <f t="shared" si="37"/>
        <v>0</v>
      </c>
      <c r="G285" s="487"/>
      <c r="H285" s="487"/>
      <c r="J285" s="21"/>
      <c r="K285" s="21">
        <v>276</v>
      </c>
      <c r="L285" s="487">
        <f t="shared" si="38"/>
        <v>0</v>
      </c>
      <c r="M285" s="487">
        <f t="shared" si="33"/>
        <v>0</v>
      </c>
      <c r="N285" s="487">
        <f t="shared" si="34"/>
        <v>0</v>
      </c>
      <c r="O285" s="487">
        <f t="shared" si="39"/>
        <v>0</v>
      </c>
      <c r="P285" s="487"/>
      <c r="Q285" s="487"/>
      <c r="R285" s="486"/>
      <c r="S285" s="486"/>
    </row>
    <row r="286" spans="1:19">
      <c r="A286" s="20">
        <v>24</v>
      </c>
      <c r="B286" s="20">
        <v>277</v>
      </c>
      <c r="C286" s="486">
        <f t="shared" si="35"/>
        <v>0</v>
      </c>
      <c r="D286" s="486">
        <f t="shared" si="36"/>
        <v>0</v>
      </c>
      <c r="E286" s="486">
        <f t="shared" si="32"/>
        <v>0</v>
      </c>
      <c r="F286" s="486">
        <f t="shared" si="37"/>
        <v>0</v>
      </c>
      <c r="G286" s="486">
        <f>AVERAGE(F286:F297)</f>
        <v>0</v>
      </c>
      <c r="H286" s="486">
        <f>G286*$D$4</f>
        <v>0</v>
      </c>
      <c r="J286" s="20">
        <v>24</v>
      </c>
      <c r="K286" s="20">
        <v>277</v>
      </c>
      <c r="L286" s="486">
        <f t="shared" si="38"/>
        <v>0</v>
      </c>
      <c r="M286" s="486">
        <f t="shared" si="33"/>
        <v>0</v>
      </c>
      <c r="N286" s="486">
        <f t="shared" si="34"/>
        <v>0</v>
      </c>
      <c r="O286" s="486">
        <f t="shared" si="39"/>
        <v>0</v>
      </c>
      <c r="P286" s="486">
        <f>AVERAGE(O286:O297)</f>
        <v>0</v>
      </c>
      <c r="Q286" s="486">
        <f>P286*$M$4</f>
        <v>0</v>
      </c>
      <c r="R286" s="486"/>
      <c r="S286" s="486">
        <f>H286+Q286</f>
        <v>0</v>
      </c>
    </row>
    <row r="287" spans="1:19">
      <c r="A287" s="20"/>
      <c r="B287" s="20">
        <v>278</v>
      </c>
      <c r="C287" s="486">
        <f t="shared" si="35"/>
        <v>0</v>
      </c>
      <c r="D287" s="486">
        <f t="shared" si="36"/>
        <v>0</v>
      </c>
      <c r="E287" s="486">
        <f t="shared" si="32"/>
        <v>0</v>
      </c>
      <c r="F287" s="486">
        <f t="shared" si="37"/>
        <v>0</v>
      </c>
      <c r="G287" s="486"/>
      <c r="H287" s="486"/>
      <c r="J287" s="20"/>
      <c r="K287" s="20">
        <v>278</v>
      </c>
      <c r="L287" s="486">
        <f t="shared" si="38"/>
        <v>0</v>
      </c>
      <c r="M287" s="486">
        <f t="shared" si="33"/>
        <v>0</v>
      </c>
      <c r="N287" s="486">
        <f t="shared" si="34"/>
        <v>0</v>
      </c>
      <c r="O287" s="486">
        <f t="shared" si="39"/>
        <v>0</v>
      </c>
      <c r="P287" s="486"/>
      <c r="Q287" s="486"/>
      <c r="R287" s="486"/>
      <c r="S287" s="486"/>
    </row>
    <row r="288" spans="1:19">
      <c r="A288" s="20"/>
      <c r="B288" s="20">
        <v>279</v>
      </c>
      <c r="C288" s="486">
        <f t="shared" si="35"/>
        <v>0</v>
      </c>
      <c r="D288" s="486">
        <f t="shared" si="36"/>
        <v>0</v>
      </c>
      <c r="E288" s="486">
        <f t="shared" si="32"/>
        <v>0</v>
      </c>
      <c r="F288" s="486">
        <f t="shared" si="37"/>
        <v>0</v>
      </c>
      <c r="G288" s="486"/>
      <c r="H288" s="486"/>
      <c r="J288" s="20"/>
      <c r="K288" s="20">
        <v>279</v>
      </c>
      <c r="L288" s="486">
        <f t="shared" si="38"/>
        <v>0</v>
      </c>
      <c r="M288" s="486">
        <f t="shared" si="33"/>
        <v>0</v>
      </c>
      <c r="N288" s="486">
        <f t="shared" si="34"/>
        <v>0</v>
      </c>
      <c r="O288" s="486">
        <f t="shared" si="39"/>
        <v>0</v>
      </c>
      <c r="P288" s="486"/>
      <c r="Q288" s="486"/>
      <c r="R288" s="486"/>
      <c r="S288" s="486"/>
    </row>
    <row r="289" spans="1:19">
      <c r="A289" s="20"/>
      <c r="B289" s="20">
        <v>280</v>
      </c>
      <c r="C289" s="486">
        <f t="shared" si="35"/>
        <v>0</v>
      </c>
      <c r="D289" s="486">
        <f t="shared" si="36"/>
        <v>0</v>
      </c>
      <c r="E289" s="486">
        <f t="shared" si="32"/>
        <v>0</v>
      </c>
      <c r="F289" s="486">
        <f t="shared" si="37"/>
        <v>0</v>
      </c>
      <c r="G289" s="486"/>
      <c r="H289" s="486"/>
      <c r="J289" s="20"/>
      <c r="K289" s="20">
        <v>280</v>
      </c>
      <c r="L289" s="486">
        <f t="shared" si="38"/>
        <v>0</v>
      </c>
      <c r="M289" s="486">
        <f t="shared" si="33"/>
        <v>0</v>
      </c>
      <c r="N289" s="486">
        <f t="shared" si="34"/>
        <v>0</v>
      </c>
      <c r="O289" s="486">
        <f t="shared" si="39"/>
        <v>0</v>
      </c>
      <c r="P289" s="486"/>
      <c r="Q289" s="486"/>
      <c r="R289" s="486"/>
      <c r="S289" s="486"/>
    </row>
    <row r="290" spans="1:19">
      <c r="A290" s="20"/>
      <c r="B290" s="20">
        <v>281</v>
      </c>
      <c r="C290" s="486">
        <f t="shared" si="35"/>
        <v>0</v>
      </c>
      <c r="D290" s="486">
        <f t="shared" si="36"/>
        <v>0</v>
      </c>
      <c r="E290" s="486">
        <f t="shared" si="32"/>
        <v>0</v>
      </c>
      <c r="F290" s="486">
        <f t="shared" si="37"/>
        <v>0</v>
      </c>
      <c r="G290" s="486"/>
      <c r="H290" s="486"/>
      <c r="J290" s="20"/>
      <c r="K290" s="20">
        <v>281</v>
      </c>
      <c r="L290" s="486">
        <f t="shared" si="38"/>
        <v>0</v>
      </c>
      <c r="M290" s="486">
        <f t="shared" si="33"/>
        <v>0</v>
      </c>
      <c r="N290" s="486">
        <f t="shared" si="34"/>
        <v>0</v>
      </c>
      <c r="O290" s="486">
        <f t="shared" si="39"/>
        <v>0</v>
      </c>
      <c r="P290" s="486"/>
      <c r="Q290" s="486"/>
      <c r="R290" s="486"/>
      <c r="S290" s="486"/>
    </row>
    <row r="291" spans="1:19">
      <c r="A291" s="20"/>
      <c r="B291" s="20">
        <v>282</v>
      </c>
      <c r="C291" s="486">
        <f t="shared" si="35"/>
        <v>0</v>
      </c>
      <c r="D291" s="486">
        <f t="shared" si="36"/>
        <v>0</v>
      </c>
      <c r="E291" s="486">
        <f t="shared" si="32"/>
        <v>0</v>
      </c>
      <c r="F291" s="486">
        <f t="shared" si="37"/>
        <v>0</v>
      </c>
      <c r="G291" s="486"/>
      <c r="H291" s="486"/>
      <c r="J291" s="20"/>
      <c r="K291" s="20">
        <v>282</v>
      </c>
      <c r="L291" s="486">
        <f t="shared" si="38"/>
        <v>0</v>
      </c>
      <c r="M291" s="486">
        <f t="shared" si="33"/>
        <v>0</v>
      </c>
      <c r="N291" s="486">
        <f t="shared" si="34"/>
        <v>0</v>
      </c>
      <c r="O291" s="486">
        <f t="shared" si="39"/>
        <v>0</v>
      </c>
      <c r="P291" s="486"/>
      <c r="Q291" s="486"/>
      <c r="R291" s="486"/>
      <c r="S291" s="486"/>
    </row>
    <row r="292" spans="1:19">
      <c r="A292" s="20"/>
      <c r="B292" s="20">
        <v>283</v>
      </c>
      <c r="C292" s="486">
        <f t="shared" si="35"/>
        <v>0</v>
      </c>
      <c r="D292" s="486">
        <f t="shared" si="36"/>
        <v>0</v>
      </c>
      <c r="E292" s="486">
        <f t="shared" si="32"/>
        <v>0</v>
      </c>
      <c r="F292" s="486">
        <f t="shared" si="37"/>
        <v>0</v>
      </c>
      <c r="G292" s="486"/>
      <c r="H292" s="486"/>
      <c r="J292" s="20"/>
      <c r="K292" s="20">
        <v>283</v>
      </c>
      <c r="L292" s="486">
        <f t="shared" si="38"/>
        <v>0</v>
      </c>
      <c r="M292" s="486">
        <f t="shared" si="33"/>
        <v>0</v>
      </c>
      <c r="N292" s="486">
        <f t="shared" si="34"/>
        <v>0</v>
      </c>
      <c r="O292" s="486">
        <f t="shared" si="39"/>
        <v>0</v>
      </c>
      <c r="P292" s="486"/>
      <c r="Q292" s="486"/>
      <c r="R292" s="486"/>
      <c r="S292" s="486"/>
    </row>
    <row r="293" spans="1:19">
      <c r="A293" s="20"/>
      <c r="B293" s="20">
        <v>284</v>
      </c>
      <c r="C293" s="486">
        <f t="shared" si="35"/>
        <v>0</v>
      </c>
      <c r="D293" s="486">
        <f t="shared" si="36"/>
        <v>0</v>
      </c>
      <c r="E293" s="486">
        <f t="shared" si="32"/>
        <v>0</v>
      </c>
      <c r="F293" s="486">
        <f t="shared" si="37"/>
        <v>0</v>
      </c>
      <c r="G293" s="486"/>
      <c r="H293" s="486"/>
      <c r="J293" s="20"/>
      <c r="K293" s="20">
        <v>284</v>
      </c>
      <c r="L293" s="486">
        <f t="shared" si="38"/>
        <v>0</v>
      </c>
      <c r="M293" s="486">
        <f t="shared" si="33"/>
        <v>0</v>
      </c>
      <c r="N293" s="486">
        <f t="shared" si="34"/>
        <v>0</v>
      </c>
      <c r="O293" s="486">
        <f t="shared" si="39"/>
        <v>0</v>
      </c>
      <c r="P293" s="486"/>
      <c r="Q293" s="486"/>
      <c r="R293" s="486"/>
      <c r="S293" s="486"/>
    </row>
    <row r="294" spans="1:19">
      <c r="A294" s="20"/>
      <c r="B294" s="20">
        <v>285</v>
      </c>
      <c r="C294" s="486">
        <f t="shared" si="35"/>
        <v>0</v>
      </c>
      <c r="D294" s="486">
        <f t="shared" si="36"/>
        <v>0</v>
      </c>
      <c r="E294" s="486">
        <f t="shared" si="32"/>
        <v>0</v>
      </c>
      <c r="F294" s="486">
        <f t="shared" si="37"/>
        <v>0</v>
      </c>
      <c r="G294" s="486"/>
      <c r="H294" s="486"/>
      <c r="J294" s="20"/>
      <c r="K294" s="20">
        <v>285</v>
      </c>
      <c r="L294" s="486">
        <f t="shared" si="38"/>
        <v>0</v>
      </c>
      <c r="M294" s="486">
        <f t="shared" si="33"/>
        <v>0</v>
      </c>
      <c r="N294" s="486">
        <f t="shared" si="34"/>
        <v>0</v>
      </c>
      <c r="O294" s="486">
        <f t="shared" si="39"/>
        <v>0</v>
      </c>
      <c r="P294" s="486"/>
      <c r="Q294" s="486"/>
      <c r="R294" s="486"/>
      <c r="S294" s="486"/>
    </row>
    <row r="295" spans="1:19">
      <c r="A295" s="20"/>
      <c r="B295" s="20">
        <v>286</v>
      </c>
      <c r="C295" s="486">
        <f t="shared" si="35"/>
        <v>0</v>
      </c>
      <c r="D295" s="486">
        <f t="shared" si="36"/>
        <v>0</v>
      </c>
      <c r="E295" s="486">
        <f t="shared" si="32"/>
        <v>0</v>
      </c>
      <c r="F295" s="486">
        <f t="shared" si="37"/>
        <v>0</v>
      </c>
      <c r="G295" s="486"/>
      <c r="H295" s="486"/>
      <c r="J295" s="20"/>
      <c r="K295" s="20">
        <v>286</v>
      </c>
      <c r="L295" s="486">
        <f t="shared" si="38"/>
        <v>0</v>
      </c>
      <c r="M295" s="486">
        <f t="shared" si="33"/>
        <v>0</v>
      </c>
      <c r="N295" s="486">
        <f t="shared" si="34"/>
        <v>0</v>
      </c>
      <c r="O295" s="486">
        <f t="shared" si="39"/>
        <v>0</v>
      </c>
      <c r="P295" s="486"/>
      <c r="Q295" s="486"/>
      <c r="R295" s="486"/>
      <c r="S295" s="486"/>
    </row>
    <row r="296" spans="1:19">
      <c r="A296" s="20"/>
      <c r="B296" s="20">
        <v>287</v>
      </c>
      <c r="C296" s="486">
        <f t="shared" si="35"/>
        <v>0</v>
      </c>
      <c r="D296" s="486">
        <f t="shared" si="36"/>
        <v>0</v>
      </c>
      <c r="E296" s="486">
        <f t="shared" si="32"/>
        <v>0</v>
      </c>
      <c r="F296" s="486">
        <f t="shared" si="37"/>
        <v>0</v>
      </c>
      <c r="G296" s="486"/>
      <c r="H296" s="486"/>
      <c r="J296" s="20"/>
      <c r="K296" s="20">
        <v>287</v>
      </c>
      <c r="L296" s="486">
        <f t="shared" si="38"/>
        <v>0</v>
      </c>
      <c r="M296" s="486">
        <f t="shared" si="33"/>
        <v>0</v>
      </c>
      <c r="N296" s="486">
        <f t="shared" si="34"/>
        <v>0</v>
      </c>
      <c r="O296" s="486">
        <f t="shared" si="39"/>
        <v>0</v>
      </c>
      <c r="P296" s="486"/>
      <c r="Q296" s="486"/>
      <c r="R296" s="486"/>
      <c r="S296" s="486"/>
    </row>
    <row r="297" spans="1:19">
      <c r="A297" s="21"/>
      <c r="B297" s="21">
        <v>288</v>
      </c>
      <c r="C297" s="487">
        <f t="shared" si="35"/>
        <v>0</v>
      </c>
      <c r="D297" s="487">
        <f t="shared" si="36"/>
        <v>0</v>
      </c>
      <c r="E297" s="487">
        <f t="shared" si="32"/>
        <v>0</v>
      </c>
      <c r="F297" s="487">
        <f t="shared" si="37"/>
        <v>0</v>
      </c>
      <c r="G297" s="487"/>
      <c r="H297" s="487"/>
      <c r="J297" s="21"/>
      <c r="K297" s="21">
        <v>288</v>
      </c>
      <c r="L297" s="487">
        <f t="shared" si="38"/>
        <v>0</v>
      </c>
      <c r="M297" s="487">
        <f t="shared" si="33"/>
        <v>0</v>
      </c>
      <c r="N297" s="487">
        <f t="shared" si="34"/>
        <v>0</v>
      </c>
      <c r="O297" s="487">
        <f t="shared" si="39"/>
        <v>0</v>
      </c>
      <c r="P297" s="487"/>
      <c r="Q297" s="487"/>
      <c r="R297" s="486"/>
      <c r="S297" s="486"/>
    </row>
    <row r="298" spans="1:19">
      <c r="A298" s="20">
        <v>25</v>
      </c>
      <c r="B298" s="20">
        <v>289</v>
      </c>
      <c r="C298" s="486">
        <f t="shared" si="35"/>
        <v>0</v>
      </c>
      <c r="D298" s="486">
        <f t="shared" si="36"/>
        <v>0</v>
      </c>
      <c r="E298" s="486">
        <f t="shared" si="32"/>
        <v>0</v>
      </c>
      <c r="F298" s="486">
        <f t="shared" si="37"/>
        <v>0</v>
      </c>
      <c r="G298" s="486">
        <f>AVERAGE(F298:F309)</f>
        <v>0</v>
      </c>
      <c r="H298" s="486">
        <f>G298*$D$4</f>
        <v>0</v>
      </c>
      <c r="J298" s="20">
        <v>25</v>
      </c>
      <c r="K298" s="20">
        <v>289</v>
      </c>
      <c r="L298" s="486">
        <f t="shared" si="38"/>
        <v>0</v>
      </c>
      <c r="M298" s="486">
        <f t="shared" si="33"/>
        <v>0</v>
      </c>
      <c r="N298" s="486">
        <f t="shared" si="34"/>
        <v>0</v>
      </c>
      <c r="O298" s="486">
        <f t="shared" si="39"/>
        <v>0</v>
      </c>
      <c r="P298" s="486">
        <f>AVERAGE(O298:O309)</f>
        <v>0</v>
      </c>
      <c r="Q298" s="486">
        <f>P298*$M$4</f>
        <v>0</v>
      </c>
      <c r="R298" s="486"/>
      <c r="S298" s="486">
        <f>H298+Q298</f>
        <v>0</v>
      </c>
    </row>
    <row r="299" spans="1:19">
      <c r="A299" s="20"/>
      <c r="B299" s="20">
        <v>290</v>
      </c>
      <c r="C299" s="486">
        <f t="shared" si="35"/>
        <v>0</v>
      </c>
      <c r="D299" s="486">
        <f t="shared" si="36"/>
        <v>0</v>
      </c>
      <c r="E299" s="486">
        <f t="shared" si="32"/>
        <v>0</v>
      </c>
      <c r="F299" s="486">
        <f t="shared" si="37"/>
        <v>0</v>
      </c>
      <c r="G299" s="486"/>
      <c r="H299" s="486"/>
      <c r="J299" s="20"/>
      <c r="K299" s="20">
        <v>290</v>
      </c>
      <c r="L299" s="486">
        <f t="shared" si="38"/>
        <v>0</v>
      </c>
      <c r="M299" s="486">
        <f t="shared" si="33"/>
        <v>0</v>
      </c>
      <c r="N299" s="486">
        <f t="shared" si="34"/>
        <v>0</v>
      </c>
      <c r="O299" s="486">
        <f t="shared" si="39"/>
        <v>0</v>
      </c>
      <c r="P299" s="486"/>
      <c r="Q299" s="486"/>
      <c r="R299" s="486"/>
      <c r="S299" s="486"/>
    </row>
    <row r="300" spans="1:19">
      <c r="A300" s="20"/>
      <c r="B300" s="20">
        <v>291</v>
      </c>
      <c r="C300" s="486">
        <f t="shared" si="35"/>
        <v>0</v>
      </c>
      <c r="D300" s="486">
        <f t="shared" si="36"/>
        <v>0</v>
      </c>
      <c r="E300" s="486">
        <f t="shared" si="32"/>
        <v>0</v>
      </c>
      <c r="F300" s="486">
        <f t="shared" si="37"/>
        <v>0</v>
      </c>
      <c r="G300" s="486"/>
      <c r="H300" s="486"/>
      <c r="J300" s="20"/>
      <c r="K300" s="20">
        <v>291</v>
      </c>
      <c r="L300" s="486">
        <f t="shared" si="38"/>
        <v>0</v>
      </c>
      <c r="M300" s="486">
        <f t="shared" si="33"/>
        <v>0</v>
      </c>
      <c r="N300" s="486">
        <f t="shared" si="34"/>
        <v>0</v>
      </c>
      <c r="O300" s="486">
        <f t="shared" si="39"/>
        <v>0</v>
      </c>
      <c r="P300" s="486"/>
      <c r="Q300" s="486"/>
      <c r="R300" s="486"/>
      <c r="S300" s="486"/>
    </row>
    <row r="301" spans="1:19">
      <c r="A301" s="20"/>
      <c r="B301" s="20">
        <v>292</v>
      </c>
      <c r="C301" s="486">
        <f t="shared" si="35"/>
        <v>0</v>
      </c>
      <c r="D301" s="486">
        <f t="shared" si="36"/>
        <v>0</v>
      </c>
      <c r="E301" s="486">
        <f t="shared" si="32"/>
        <v>0</v>
      </c>
      <c r="F301" s="486">
        <f t="shared" si="37"/>
        <v>0</v>
      </c>
      <c r="G301" s="486"/>
      <c r="H301" s="486"/>
      <c r="J301" s="20"/>
      <c r="K301" s="20">
        <v>292</v>
      </c>
      <c r="L301" s="486">
        <f t="shared" si="38"/>
        <v>0</v>
      </c>
      <c r="M301" s="486">
        <f t="shared" si="33"/>
        <v>0</v>
      </c>
      <c r="N301" s="486">
        <f t="shared" si="34"/>
        <v>0</v>
      </c>
      <c r="O301" s="486">
        <f t="shared" si="39"/>
        <v>0</v>
      </c>
      <c r="P301" s="486"/>
      <c r="Q301" s="486"/>
      <c r="R301" s="486"/>
      <c r="S301" s="486"/>
    </row>
    <row r="302" spans="1:19">
      <c r="A302" s="20"/>
      <c r="B302" s="20">
        <v>293</v>
      </c>
      <c r="C302" s="486">
        <f t="shared" si="35"/>
        <v>0</v>
      </c>
      <c r="D302" s="486">
        <f t="shared" si="36"/>
        <v>0</v>
      </c>
      <c r="E302" s="486">
        <f t="shared" si="32"/>
        <v>0</v>
      </c>
      <c r="F302" s="486">
        <f t="shared" si="37"/>
        <v>0</v>
      </c>
      <c r="G302" s="486"/>
      <c r="H302" s="486"/>
      <c r="J302" s="20"/>
      <c r="K302" s="20">
        <v>293</v>
      </c>
      <c r="L302" s="486">
        <f t="shared" si="38"/>
        <v>0</v>
      </c>
      <c r="M302" s="486">
        <f t="shared" si="33"/>
        <v>0</v>
      </c>
      <c r="N302" s="486">
        <f t="shared" si="34"/>
        <v>0</v>
      </c>
      <c r="O302" s="486">
        <f t="shared" si="39"/>
        <v>0</v>
      </c>
      <c r="P302" s="486"/>
      <c r="Q302" s="486"/>
      <c r="R302" s="486"/>
      <c r="S302" s="486"/>
    </row>
    <row r="303" spans="1:19">
      <c r="A303" s="20"/>
      <c r="B303" s="20">
        <v>294</v>
      </c>
      <c r="C303" s="486">
        <f t="shared" si="35"/>
        <v>0</v>
      </c>
      <c r="D303" s="486">
        <f t="shared" si="36"/>
        <v>0</v>
      </c>
      <c r="E303" s="486">
        <f t="shared" si="32"/>
        <v>0</v>
      </c>
      <c r="F303" s="486">
        <f t="shared" si="37"/>
        <v>0</v>
      </c>
      <c r="G303" s="486"/>
      <c r="H303" s="486"/>
      <c r="J303" s="20"/>
      <c r="K303" s="20">
        <v>294</v>
      </c>
      <c r="L303" s="486">
        <f t="shared" si="38"/>
        <v>0</v>
      </c>
      <c r="M303" s="486">
        <f t="shared" si="33"/>
        <v>0</v>
      </c>
      <c r="N303" s="486">
        <f t="shared" si="34"/>
        <v>0</v>
      </c>
      <c r="O303" s="486">
        <f t="shared" si="39"/>
        <v>0</v>
      </c>
      <c r="P303" s="486"/>
      <c r="Q303" s="486"/>
      <c r="R303" s="486"/>
      <c r="S303" s="486"/>
    </row>
    <row r="304" spans="1:19">
      <c r="A304" s="20"/>
      <c r="B304" s="20">
        <v>295</v>
      </c>
      <c r="C304" s="486">
        <f t="shared" si="35"/>
        <v>0</v>
      </c>
      <c r="D304" s="486">
        <f t="shared" si="36"/>
        <v>0</v>
      </c>
      <c r="E304" s="486">
        <f t="shared" si="32"/>
        <v>0</v>
      </c>
      <c r="F304" s="486">
        <f t="shared" si="37"/>
        <v>0</v>
      </c>
      <c r="G304" s="486"/>
      <c r="H304" s="486"/>
      <c r="J304" s="20"/>
      <c r="K304" s="20">
        <v>295</v>
      </c>
      <c r="L304" s="486">
        <f t="shared" si="38"/>
        <v>0</v>
      </c>
      <c r="M304" s="486">
        <f t="shared" si="33"/>
        <v>0</v>
      </c>
      <c r="N304" s="486">
        <f t="shared" si="34"/>
        <v>0</v>
      </c>
      <c r="O304" s="486">
        <f t="shared" si="39"/>
        <v>0</v>
      </c>
      <c r="P304" s="486"/>
      <c r="Q304" s="486"/>
      <c r="R304" s="486"/>
      <c r="S304" s="486"/>
    </row>
    <row r="305" spans="1:19">
      <c r="A305" s="20"/>
      <c r="B305" s="20">
        <v>296</v>
      </c>
      <c r="C305" s="486">
        <f t="shared" si="35"/>
        <v>0</v>
      </c>
      <c r="D305" s="486">
        <f t="shared" si="36"/>
        <v>0</v>
      </c>
      <c r="E305" s="486">
        <f t="shared" si="32"/>
        <v>0</v>
      </c>
      <c r="F305" s="486">
        <f t="shared" si="37"/>
        <v>0</v>
      </c>
      <c r="G305" s="486"/>
      <c r="H305" s="486"/>
      <c r="J305" s="20"/>
      <c r="K305" s="20">
        <v>296</v>
      </c>
      <c r="L305" s="486">
        <f t="shared" si="38"/>
        <v>0</v>
      </c>
      <c r="M305" s="486">
        <f t="shared" si="33"/>
        <v>0</v>
      </c>
      <c r="N305" s="486">
        <f t="shared" si="34"/>
        <v>0</v>
      </c>
      <c r="O305" s="486">
        <f t="shared" si="39"/>
        <v>0</v>
      </c>
      <c r="P305" s="486"/>
      <c r="Q305" s="486"/>
      <c r="R305" s="486"/>
      <c r="S305" s="486"/>
    </row>
    <row r="306" spans="1:19">
      <c r="A306" s="20"/>
      <c r="B306" s="20">
        <v>297</v>
      </c>
      <c r="C306" s="486">
        <f t="shared" si="35"/>
        <v>0</v>
      </c>
      <c r="D306" s="486">
        <f t="shared" si="36"/>
        <v>0</v>
      </c>
      <c r="E306" s="486">
        <f t="shared" si="32"/>
        <v>0</v>
      </c>
      <c r="F306" s="486">
        <f t="shared" si="37"/>
        <v>0</v>
      </c>
      <c r="G306" s="486"/>
      <c r="H306" s="486"/>
      <c r="J306" s="20"/>
      <c r="K306" s="20">
        <v>297</v>
      </c>
      <c r="L306" s="486">
        <f t="shared" si="38"/>
        <v>0</v>
      </c>
      <c r="M306" s="486">
        <f t="shared" si="33"/>
        <v>0</v>
      </c>
      <c r="N306" s="486">
        <f t="shared" si="34"/>
        <v>0</v>
      </c>
      <c r="O306" s="486">
        <f t="shared" si="39"/>
        <v>0</v>
      </c>
      <c r="P306" s="486"/>
      <c r="Q306" s="486"/>
      <c r="R306" s="486"/>
      <c r="S306" s="486"/>
    </row>
    <row r="307" spans="1:19">
      <c r="A307" s="20"/>
      <c r="B307" s="20">
        <v>298</v>
      </c>
      <c r="C307" s="486">
        <f t="shared" si="35"/>
        <v>0</v>
      </c>
      <c r="D307" s="486">
        <f t="shared" si="36"/>
        <v>0</v>
      </c>
      <c r="E307" s="486">
        <f t="shared" si="32"/>
        <v>0</v>
      </c>
      <c r="F307" s="486">
        <f t="shared" si="37"/>
        <v>0</v>
      </c>
      <c r="G307" s="486"/>
      <c r="H307" s="486"/>
      <c r="J307" s="20"/>
      <c r="K307" s="20">
        <v>298</v>
      </c>
      <c r="L307" s="486">
        <f t="shared" si="38"/>
        <v>0</v>
      </c>
      <c r="M307" s="486">
        <f t="shared" si="33"/>
        <v>0</v>
      </c>
      <c r="N307" s="486">
        <f t="shared" si="34"/>
        <v>0</v>
      </c>
      <c r="O307" s="486">
        <f t="shared" si="39"/>
        <v>0</v>
      </c>
      <c r="P307" s="486"/>
      <c r="Q307" s="486"/>
      <c r="R307" s="486"/>
      <c r="S307" s="486"/>
    </row>
    <row r="308" spans="1:19">
      <c r="A308" s="20"/>
      <c r="B308" s="20">
        <v>299</v>
      </c>
      <c r="C308" s="486">
        <f t="shared" si="35"/>
        <v>0</v>
      </c>
      <c r="D308" s="486">
        <f t="shared" si="36"/>
        <v>0</v>
      </c>
      <c r="E308" s="486">
        <f t="shared" si="32"/>
        <v>0</v>
      </c>
      <c r="F308" s="486">
        <f t="shared" si="37"/>
        <v>0</v>
      </c>
      <c r="G308" s="486"/>
      <c r="H308" s="486"/>
      <c r="J308" s="20"/>
      <c r="K308" s="20">
        <v>299</v>
      </c>
      <c r="L308" s="486">
        <f t="shared" si="38"/>
        <v>0</v>
      </c>
      <c r="M308" s="486">
        <f t="shared" si="33"/>
        <v>0</v>
      </c>
      <c r="N308" s="486">
        <f t="shared" si="34"/>
        <v>0</v>
      </c>
      <c r="O308" s="486">
        <f t="shared" si="39"/>
        <v>0</v>
      </c>
      <c r="P308" s="486"/>
      <c r="Q308" s="486"/>
      <c r="R308" s="486"/>
      <c r="S308" s="486"/>
    </row>
    <row r="309" spans="1:19">
      <c r="A309" s="21"/>
      <c r="B309" s="21">
        <v>300</v>
      </c>
      <c r="C309" s="487">
        <f t="shared" si="35"/>
        <v>0</v>
      </c>
      <c r="D309" s="487">
        <f t="shared" si="36"/>
        <v>0</v>
      </c>
      <c r="E309" s="487">
        <f t="shared" si="32"/>
        <v>0</v>
      </c>
      <c r="F309" s="487">
        <f t="shared" si="37"/>
        <v>0</v>
      </c>
      <c r="G309" s="487"/>
      <c r="H309" s="487"/>
      <c r="J309" s="21"/>
      <c r="K309" s="21">
        <v>300</v>
      </c>
      <c r="L309" s="487">
        <f t="shared" si="38"/>
        <v>0</v>
      </c>
      <c r="M309" s="487">
        <f t="shared" si="33"/>
        <v>0</v>
      </c>
      <c r="N309" s="487">
        <f t="shared" si="34"/>
        <v>0</v>
      </c>
      <c r="O309" s="487">
        <f t="shared" si="39"/>
        <v>0</v>
      </c>
      <c r="P309" s="487"/>
      <c r="Q309" s="487"/>
      <c r="R309" s="486"/>
      <c r="S309" s="486"/>
    </row>
    <row r="310" spans="1:19">
      <c r="A310" s="20">
        <v>26</v>
      </c>
      <c r="B310" s="20">
        <v>301</v>
      </c>
      <c r="C310" s="486">
        <f t="shared" si="35"/>
        <v>0</v>
      </c>
      <c r="D310" s="486">
        <f t="shared" si="36"/>
        <v>0</v>
      </c>
      <c r="E310" s="486">
        <f t="shared" si="32"/>
        <v>0</v>
      </c>
      <c r="F310" s="486">
        <f t="shared" si="37"/>
        <v>0</v>
      </c>
      <c r="G310" s="486">
        <f>AVERAGE(F310:F321)</f>
        <v>0</v>
      </c>
      <c r="H310" s="486">
        <f>G310*$D$4</f>
        <v>0</v>
      </c>
      <c r="J310" s="20">
        <v>26</v>
      </c>
      <c r="K310" s="20">
        <v>301</v>
      </c>
      <c r="L310" s="486">
        <f t="shared" si="38"/>
        <v>0</v>
      </c>
      <c r="M310" s="486">
        <f t="shared" si="33"/>
        <v>0</v>
      </c>
      <c r="N310" s="486">
        <f t="shared" si="34"/>
        <v>0</v>
      </c>
      <c r="O310" s="486">
        <f t="shared" si="39"/>
        <v>0</v>
      </c>
      <c r="P310" s="486">
        <f>AVERAGE(O310:O321)</f>
        <v>0</v>
      </c>
      <c r="Q310" s="486">
        <f>P310*$M$4</f>
        <v>0</v>
      </c>
      <c r="R310" s="486"/>
      <c r="S310" s="486">
        <f>H310+Q310</f>
        <v>0</v>
      </c>
    </row>
    <row r="311" spans="1:19">
      <c r="A311" s="20"/>
      <c r="B311" s="20">
        <v>302</v>
      </c>
      <c r="C311" s="486">
        <f t="shared" si="35"/>
        <v>0</v>
      </c>
      <c r="D311" s="486">
        <f t="shared" si="36"/>
        <v>0</v>
      </c>
      <c r="E311" s="486">
        <f t="shared" si="32"/>
        <v>0</v>
      </c>
      <c r="F311" s="486">
        <f t="shared" si="37"/>
        <v>0</v>
      </c>
      <c r="G311" s="486"/>
      <c r="H311" s="486"/>
      <c r="J311" s="20"/>
      <c r="K311" s="20">
        <v>302</v>
      </c>
      <c r="L311" s="486">
        <f t="shared" si="38"/>
        <v>0</v>
      </c>
      <c r="M311" s="486">
        <f t="shared" si="33"/>
        <v>0</v>
      </c>
      <c r="N311" s="486">
        <f t="shared" si="34"/>
        <v>0</v>
      </c>
      <c r="O311" s="486">
        <f t="shared" si="39"/>
        <v>0</v>
      </c>
      <c r="P311" s="486"/>
      <c r="Q311" s="486"/>
      <c r="R311" s="486"/>
      <c r="S311" s="486"/>
    </row>
    <row r="312" spans="1:19">
      <c r="A312" s="20"/>
      <c r="B312" s="20">
        <v>303</v>
      </c>
      <c r="C312" s="486">
        <f t="shared" si="35"/>
        <v>0</v>
      </c>
      <c r="D312" s="486">
        <f t="shared" si="36"/>
        <v>0</v>
      </c>
      <c r="E312" s="486">
        <f t="shared" si="32"/>
        <v>0</v>
      </c>
      <c r="F312" s="486">
        <f t="shared" si="37"/>
        <v>0</v>
      </c>
      <c r="G312" s="486"/>
      <c r="H312" s="486"/>
      <c r="J312" s="20"/>
      <c r="K312" s="20">
        <v>303</v>
      </c>
      <c r="L312" s="486">
        <f t="shared" si="38"/>
        <v>0</v>
      </c>
      <c r="M312" s="486">
        <f t="shared" si="33"/>
        <v>0</v>
      </c>
      <c r="N312" s="486">
        <f t="shared" si="34"/>
        <v>0</v>
      </c>
      <c r="O312" s="486">
        <f t="shared" si="39"/>
        <v>0</v>
      </c>
      <c r="P312" s="486"/>
      <c r="Q312" s="486"/>
      <c r="R312" s="486"/>
      <c r="S312" s="486"/>
    </row>
    <row r="313" spans="1:19">
      <c r="A313" s="20"/>
      <c r="B313" s="20">
        <v>304</v>
      </c>
      <c r="C313" s="486">
        <f t="shared" si="35"/>
        <v>0</v>
      </c>
      <c r="D313" s="486">
        <f t="shared" si="36"/>
        <v>0</v>
      </c>
      <c r="E313" s="486">
        <f t="shared" si="32"/>
        <v>0</v>
      </c>
      <c r="F313" s="486">
        <f t="shared" si="37"/>
        <v>0</v>
      </c>
      <c r="G313" s="486"/>
      <c r="H313" s="486"/>
      <c r="J313" s="20"/>
      <c r="K313" s="20">
        <v>304</v>
      </c>
      <c r="L313" s="486">
        <f t="shared" si="38"/>
        <v>0</v>
      </c>
      <c r="M313" s="486">
        <f t="shared" si="33"/>
        <v>0</v>
      </c>
      <c r="N313" s="486">
        <f t="shared" si="34"/>
        <v>0</v>
      </c>
      <c r="O313" s="486">
        <f t="shared" si="39"/>
        <v>0</v>
      </c>
      <c r="P313" s="486"/>
      <c r="Q313" s="486"/>
      <c r="R313" s="486"/>
      <c r="S313" s="486"/>
    </row>
    <row r="314" spans="1:19">
      <c r="A314" s="20"/>
      <c r="B314" s="20">
        <v>305</v>
      </c>
      <c r="C314" s="486">
        <f t="shared" si="35"/>
        <v>0</v>
      </c>
      <c r="D314" s="486">
        <f t="shared" si="36"/>
        <v>0</v>
      </c>
      <c r="E314" s="486">
        <f t="shared" si="32"/>
        <v>0</v>
      </c>
      <c r="F314" s="486">
        <f t="shared" si="37"/>
        <v>0</v>
      </c>
      <c r="G314" s="486"/>
      <c r="H314" s="486"/>
      <c r="J314" s="20"/>
      <c r="K314" s="20">
        <v>305</v>
      </c>
      <c r="L314" s="486">
        <f t="shared" si="38"/>
        <v>0</v>
      </c>
      <c r="M314" s="486">
        <f t="shared" si="33"/>
        <v>0</v>
      </c>
      <c r="N314" s="486">
        <f t="shared" si="34"/>
        <v>0</v>
      </c>
      <c r="O314" s="486">
        <f t="shared" si="39"/>
        <v>0</v>
      </c>
      <c r="P314" s="486"/>
      <c r="Q314" s="486"/>
      <c r="R314" s="486"/>
      <c r="S314" s="486"/>
    </row>
    <row r="315" spans="1:19">
      <c r="A315" s="20"/>
      <c r="B315" s="20">
        <v>306</v>
      </c>
      <c r="C315" s="486">
        <f t="shared" si="35"/>
        <v>0</v>
      </c>
      <c r="D315" s="486">
        <f t="shared" si="36"/>
        <v>0</v>
      </c>
      <c r="E315" s="486">
        <f t="shared" si="32"/>
        <v>0</v>
      </c>
      <c r="F315" s="486">
        <f t="shared" si="37"/>
        <v>0</v>
      </c>
      <c r="G315" s="486"/>
      <c r="H315" s="486"/>
      <c r="J315" s="20"/>
      <c r="K315" s="20">
        <v>306</v>
      </c>
      <c r="L315" s="486">
        <f t="shared" si="38"/>
        <v>0</v>
      </c>
      <c r="M315" s="486">
        <f t="shared" si="33"/>
        <v>0</v>
      </c>
      <c r="N315" s="486">
        <f t="shared" si="34"/>
        <v>0</v>
      </c>
      <c r="O315" s="486">
        <f t="shared" si="39"/>
        <v>0</v>
      </c>
      <c r="P315" s="486"/>
      <c r="Q315" s="486"/>
      <c r="R315" s="486"/>
      <c r="S315" s="486"/>
    </row>
    <row r="316" spans="1:19">
      <c r="A316" s="20"/>
      <c r="B316" s="20">
        <v>307</v>
      </c>
      <c r="C316" s="486">
        <f t="shared" si="35"/>
        <v>0</v>
      </c>
      <c r="D316" s="486">
        <f t="shared" si="36"/>
        <v>0</v>
      </c>
      <c r="E316" s="486">
        <f t="shared" si="32"/>
        <v>0</v>
      </c>
      <c r="F316" s="486">
        <f t="shared" si="37"/>
        <v>0</v>
      </c>
      <c r="G316" s="486"/>
      <c r="H316" s="486"/>
      <c r="J316" s="20"/>
      <c r="K316" s="20">
        <v>307</v>
      </c>
      <c r="L316" s="486">
        <f t="shared" si="38"/>
        <v>0</v>
      </c>
      <c r="M316" s="486">
        <f t="shared" si="33"/>
        <v>0</v>
      </c>
      <c r="N316" s="486">
        <f t="shared" si="34"/>
        <v>0</v>
      </c>
      <c r="O316" s="486">
        <f t="shared" si="39"/>
        <v>0</v>
      </c>
      <c r="P316" s="486"/>
      <c r="Q316" s="486"/>
      <c r="R316" s="486"/>
      <c r="S316" s="486"/>
    </row>
    <row r="317" spans="1:19">
      <c r="A317" s="20"/>
      <c r="B317" s="20">
        <v>308</v>
      </c>
      <c r="C317" s="486">
        <f t="shared" si="35"/>
        <v>0</v>
      </c>
      <c r="D317" s="486">
        <f t="shared" si="36"/>
        <v>0</v>
      </c>
      <c r="E317" s="486">
        <f t="shared" si="32"/>
        <v>0</v>
      </c>
      <c r="F317" s="486">
        <f t="shared" si="37"/>
        <v>0</v>
      </c>
      <c r="G317" s="486"/>
      <c r="H317" s="486"/>
      <c r="J317" s="20"/>
      <c r="K317" s="20">
        <v>308</v>
      </c>
      <c r="L317" s="486">
        <f t="shared" si="38"/>
        <v>0</v>
      </c>
      <c r="M317" s="486">
        <f t="shared" si="33"/>
        <v>0</v>
      </c>
      <c r="N317" s="486">
        <f t="shared" si="34"/>
        <v>0</v>
      </c>
      <c r="O317" s="486">
        <f t="shared" si="39"/>
        <v>0</v>
      </c>
      <c r="P317" s="486"/>
      <c r="Q317" s="486"/>
      <c r="R317" s="486"/>
      <c r="S317" s="486"/>
    </row>
    <row r="318" spans="1:19">
      <c r="A318" s="20"/>
      <c r="B318" s="20">
        <v>309</v>
      </c>
      <c r="C318" s="486">
        <f t="shared" si="35"/>
        <v>0</v>
      </c>
      <c r="D318" s="486">
        <f t="shared" si="36"/>
        <v>0</v>
      </c>
      <c r="E318" s="486">
        <f t="shared" si="32"/>
        <v>0</v>
      </c>
      <c r="F318" s="486">
        <f t="shared" si="37"/>
        <v>0</v>
      </c>
      <c r="G318" s="486"/>
      <c r="H318" s="486"/>
      <c r="J318" s="20"/>
      <c r="K318" s="20">
        <v>309</v>
      </c>
      <c r="L318" s="486">
        <f t="shared" si="38"/>
        <v>0</v>
      </c>
      <c r="M318" s="486">
        <f t="shared" si="33"/>
        <v>0</v>
      </c>
      <c r="N318" s="486">
        <f t="shared" si="34"/>
        <v>0</v>
      </c>
      <c r="O318" s="486">
        <f t="shared" si="39"/>
        <v>0</v>
      </c>
      <c r="P318" s="486"/>
      <c r="Q318" s="486"/>
      <c r="R318" s="486"/>
      <c r="S318" s="486"/>
    </row>
    <row r="319" spans="1:19">
      <c r="A319" s="20"/>
      <c r="B319" s="20">
        <v>310</v>
      </c>
      <c r="C319" s="486">
        <f t="shared" si="35"/>
        <v>0</v>
      </c>
      <c r="D319" s="486">
        <f t="shared" si="36"/>
        <v>0</v>
      </c>
      <c r="E319" s="486">
        <f t="shared" si="32"/>
        <v>0</v>
      </c>
      <c r="F319" s="486">
        <f t="shared" si="37"/>
        <v>0</v>
      </c>
      <c r="G319" s="486"/>
      <c r="H319" s="486"/>
      <c r="J319" s="20"/>
      <c r="K319" s="20">
        <v>310</v>
      </c>
      <c r="L319" s="486">
        <f t="shared" si="38"/>
        <v>0</v>
      </c>
      <c r="M319" s="486">
        <f t="shared" si="33"/>
        <v>0</v>
      </c>
      <c r="N319" s="486">
        <f t="shared" si="34"/>
        <v>0</v>
      </c>
      <c r="O319" s="486">
        <f t="shared" si="39"/>
        <v>0</v>
      </c>
      <c r="P319" s="486"/>
      <c r="Q319" s="486"/>
      <c r="R319" s="486"/>
      <c r="S319" s="486"/>
    </row>
    <row r="320" spans="1:19">
      <c r="A320" s="20"/>
      <c r="B320" s="20">
        <v>311</v>
      </c>
      <c r="C320" s="486">
        <f t="shared" si="35"/>
        <v>0</v>
      </c>
      <c r="D320" s="486">
        <f t="shared" si="36"/>
        <v>0</v>
      </c>
      <c r="E320" s="486">
        <f t="shared" si="32"/>
        <v>0</v>
      </c>
      <c r="F320" s="486">
        <f t="shared" si="37"/>
        <v>0</v>
      </c>
      <c r="G320" s="486"/>
      <c r="H320" s="486"/>
      <c r="J320" s="20"/>
      <c r="K320" s="20">
        <v>311</v>
      </c>
      <c r="L320" s="486">
        <f t="shared" si="38"/>
        <v>0</v>
      </c>
      <c r="M320" s="486">
        <f t="shared" si="33"/>
        <v>0</v>
      </c>
      <c r="N320" s="486">
        <f t="shared" si="34"/>
        <v>0</v>
      </c>
      <c r="O320" s="486">
        <f t="shared" si="39"/>
        <v>0</v>
      </c>
      <c r="P320" s="486"/>
      <c r="Q320" s="486"/>
      <c r="R320" s="486"/>
      <c r="S320" s="486"/>
    </row>
    <row r="321" spans="1:19">
      <c r="A321" s="21"/>
      <c r="B321" s="21">
        <v>312</v>
      </c>
      <c r="C321" s="487">
        <f t="shared" si="35"/>
        <v>0</v>
      </c>
      <c r="D321" s="487">
        <f t="shared" si="36"/>
        <v>0</v>
      </c>
      <c r="E321" s="487">
        <f t="shared" si="32"/>
        <v>0</v>
      </c>
      <c r="F321" s="487">
        <f t="shared" si="37"/>
        <v>0</v>
      </c>
      <c r="G321" s="487"/>
      <c r="H321" s="487"/>
      <c r="J321" s="21"/>
      <c r="K321" s="21">
        <v>312</v>
      </c>
      <c r="L321" s="487">
        <f t="shared" si="38"/>
        <v>0</v>
      </c>
      <c r="M321" s="487">
        <f t="shared" si="33"/>
        <v>0</v>
      </c>
      <c r="N321" s="487">
        <f t="shared" si="34"/>
        <v>0</v>
      </c>
      <c r="O321" s="487">
        <f t="shared" si="39"/>
        <v>0</v>
      </c>
      <c r="P321" s="487"/>
      <c r="Q321" s="487"/>
      <c r="R321" s="486"/>
      <c r="S321" s="486"/>
    </row>
    <row r="322" spans="1:19">
      <c r="A322" s="20">
        <v>27</v>
      </c>
      <c r="B322" s="20">
        <v>313</v>
      </c>
      <c r="C322" s="486">
        <f t="shared" si="35"/>
        <v>0</v>
      </c>
      <c r="D322" s="486">
        <f t="shared" si="36"/>
        <v>0</v>
      </c>
      <c r="E322" s="486">
        <f t="shared" si="32"/>
        <v>0</v>
      </c>
      <c r="F322" s="486">
        <f t="shared" si="37"/>
        <v>0</v>
      </c>
      <c r="G322" s="486">
        <f>AVERAGE(F322:F333)</f>
        <v>0</v>
      </c>
      <c r="H322" s="486">
        <f>G322*$D$4</f>
        <v>0</v>
      </c>
      <c r="J322" s="20">
        <v>27</v>
      </c>
      <c r="K322" s="20">
        <v>313</v>
      </c>
      <c r="L322" s="486">
        <f t="shared" si="38"/>
        <v>0</v>
      </c>
      <c r="M322" s="486">
        <f t="shared" si="33"/>
        <v>0</v>
      </c>
      <c r="N322" s="486">
        <f t="shared" si="34"/>
        <v>0</v>
      </c>
      <c r="O322" s="486">
        <f t="shared" si="39"/>
        <v>0</v>
      </c>
      <c r="P322" s="486">
        <f>AVERAGE(O322:O333)</f>
        <v>0</v>
      </c>
      <c r="Q322" s="486">
        <f>P322*$M$4</f>
        <v>0</v>
      </c>
      <c r="R322" s="486"/>
      <c r="S322" s="486">
        <f>H322+Q322</f>
        <v>0</v>
      </c>
    </row>
    <row r="323" spans="1:19">
      <c r="A323" s="20"/>
      <c r="B323" s="20">
        <v>314</v>
      </c>
      <c r="C323" s="486">
        <f t="shared" si="35"/>
        <v>0</v>
      </c>
      <c r="D323" s="486">
        <f t="shared" si="36"/>
        <v>0</v>
      </c>
      <c r="E323" s="486">
        <f t="shared" si="32"/>
        <v>0</v>
      </c>
      <c r="F323" s="486">
        <f t="shared" si="37"/>
        <v>0</v>
      </c>
      <c r="G323" s="486"/>
      <c r="H323" s="486"/>
      <c r="J323" s="20"/>
      <c r="K323" s="20">
        <v>314</v>
      </c>
      <c r="L323" s="486">
        <f t="shared" si="38"/>
        <v>0</v>
      </c>
      <c r="M323" s="486">
        <f t="shared" si="33"/>
        <v>0</v>
      </c>
      <c r="N323" s="486">
        <f t="shared" si="34"/>
        <v>0</v>
      </c>
      <c r="O323" s="486">
        <f t="shared" si="39"/>
        <v>0</v>
      </c>
      <c r="P323" s="486"/>
      <c r="Q323" s="486"/>
      <c r="R323" s="486"/>
      <c r="S323" s="486"/>
    </row>
    <row r="324" spans="1:19">
      <c r="A324" s="20"/>
      <c r="B324" s="20">
        <v>315</v>
      </c>
      <c r="C324" s="486">
        <f t="shared" si="35"/>
        <v>0</v>
      </c>
      <c r="D324" s="486">
        <f t="shared" si="36"/>
        <v>0</v>
      </c>
      <c r="E324" s="486">
        <f t="shared" si="32"/>
        <v>0</v>
      </c>
      <c r="F324" s="486">
        <f t="shared" si="37"/>
        <v>0</v>
      </c>
      <c r="G324" s="486"/>
      <c r="H324" s="486"/>
      <c r="J324" s="20"/>
      <c r="K324" s="20">
        <v>315</v>
      </c>
      <c r="L324" s="486">
        <f t="shared" si="38"/>
        <v>0</v>
      </c>
      <c r="M324" s="486">
        <f t="shared" si="33"/>
        <v>0</v>
      </c>
      <c r="N324" s="486">
        <f t="shared" si="34"/>
        <v>0</v>
      </c>
      <c r="O324" s="486">
        <f t="shared" si="39"/>
        <v>0</v>
      </c>
      <c r="P324" s="486"/>
      <c r="Q324" s="486"/>
      <c r="R324" s="486"/>
      <c r="S324" s="486"/>
    </row>
    <row r="325" spans="1:19">
      <c r="A325" s="20"/>
      <c r="B325" s="20">
        <v>316</v>
      </c>
      <c r="C325" s="486">
        <f t="shared" si="35"/>
        <v>0</v>
      </c>
      <c r="D325" s="486">
        <f t="shared" si="36"/>
        <v>0</v>
      </c>
      <c r="E325" s="486">
        <f t="shared" si="32"/>
        <v>0</v>
      </c>
      <c r="F325" s="486">
        <f t="shared" si="37"/>
        <v>0</v>
      </c>
      <c r="G325" s="486"/>
      <c r="H325" s="486"/>
      <c r="J325" s="20"/>
      <c r="K325" s="20">
        <v>316</v>
      </c>
      <c r="L325" s="486">
        <f t="shared" si="38"/>
        <v>0</v>
      </c>
      <c r="M325" s="486">
        <f t="shared" si="33"/>
        <v>0</v>
      </c>
      <c r="N325" s="486">
        <f t="shared" si="34"/>
        <v>0</v>
      </c>
      <c r="O325" s="486">
        <f t="shared" si="39"/>
        <v>0</v>
      </c>
      <c r="P325" s="486"/>
      <c r="Q325" s="486"/>
      <c r="R325" s="486"/>
      <c r="S325" s="486"/>
    </row>
    <row r="326" spans="1:19">
      <c r="A326" s="20"/>
      <c r="B326" s="20">
        <v>317</v>
      </c>
      <c r="C326" s="486">
        <f t="shared" si="35"/>
        <v>0</v>
      </c>
      <c r="D326" s="486">
        <f t="shared" si="36"/>
        <v>0</v>
      </c>
      <c r="E326" s="486">
        <f t="shared" si="32"/>
        <v>0</v>
      </c>
      <c r="F326" s="486">
        <f t="shared" si="37"/>
        <v>0</v>
      </c>
      <c r="G326" s="486"/>
      <c r="H326" s="486"/>
      <c r="J326" s="20"/>
      <c r="K326" s="20">
        <v>317</v>
      </c>
      <c r="L326" s="486">
        <f t="shared" si="38"/>
        <v>0</v>
      </c>
      <c r="M326" s="486">
        <f t="shared" si="33"/>
        <v>0</v>
      </c>
      <c r="N326" s="486">
        <f t="shared" si="34"/>
        <v>0</v>
      </c>
      <c r="O326" s="486">
        <f t="shared" si="39"/>
        <v>0</v>
      </c>
      <c r="P326" s="486"/>
      <c r="Q326" s="486"/>
      <c r="R326" s="486"/>
      <c r="S326" s="486"/>
    </row>
    <row r="327" spans="1:19">
      <c r="A327" s="20"/>
      <c r="B327" s="20">
        <v>318</v>
      </c>
      <c r="C327" s="486">
        <f t="shared" si="35"/>
        <v>0</v>
      </c>
      <c r="D327" s="486">
        <f t="shared" si="36"/>
        <v>0</v>
      </c>
      <c r="E327" s="486">
        <f t="shared" si="32"/>
        <v>0</v>
      </c>
      <c r="F327" s="486">
        <f t="shared" si="37"/>
        <v>0</v>
      </c>
      <c r="G327" s="486"/>
      <c r="H327" s="486"/>
      <c r="J327" s="20"/>
      <c r="K327" s="20">
        <v>318</v>
      </c>
      <c r="L327" s="486">
        <f t="shared" si="38"/>
        <v>0</v>
      </c>
      <c r="M327" s="486">
        <f t="shared" si="33"/>
        <v>0</v>
      </c>
      <c r="N327" s="486">
        <f t="shared" si="34"/>
        <v>0</v>
      </c>
      <c r="O327" s="486">
        <f t="shared" si="39"/>
        <v>0</v>
      </c>
      <c r="P327" s="486"/>
      <c r="Q327" s="486"/>
      <c r="R327" s="486"/>
      <c r="S327" s="486"/>
    </row>
    <row r="328" spans="1:19">
      <c r="A328" s="20"/>
      <c r="B328" s="20">
        <v>319</v>
      </c>
      <c r="C328" s="486">
        <f t="shared" si="35"/>
        <v>0</v>
      </c>
      <c r="D328" s="486">
        <f t="shared" si="36"/>
        <v>0</v>
      </c>
      <c r="E328" s="486">
        <f t="shared" si="32"/>
        <v>0</v>
      </c>
      <c r="F328" s="486">
        <f t="shared" si="37"/>
        <v>0</v>
      </c>
      <c r="G328" s="486"/>
      <c r="H328" s="486"/>
      <c r="J328" s="20"/>
      <c r="K328" s="20">
        <v>319</v>
      </c>
      <c r="L328" s="486">
        <f t="shared" si="38"/>
        <v>0</v>
      </c>
      <c r="M328" s="486">
        <f t="shared" si="33"/>
        <v>0</v>
      </c>
      <c r="N328" s="486">
        <f t="shared" si="34"/>
        <v>0</v>
      </c>
      <c r="O328" s="486">
        <f t="shared" si="39"/>
        <v>0</v>
      </c>
      <c r="P328" s="486"/>
      <c r="Q328" s="486"/>
      <c r="R328" s="486"/>
      <c r="S328" s="486"/>
    </row>
    <row r="329" spans="1:19">
      <c r="A329" s="20"/>
      <c r="B329" s="20">
        <v>320</v>
      </c>
      <c r="C329" s="486">
        <f t="shared" si="35"/>
        <v>0</v>
      </c>
      <c r="D329" s="486">
        <f t="shared" si="36"/>
        <v>0</v>
      </c>
      <c r="E329" s="486">
        <f t="shared" si="32"/>
        <v>0</v>
      </c>
      <c r="F329" s="486">
        <f t="shared" si="37"/>
        <v>0</v>
      </c>
      <c r="G329" s="486"/>
      <c r="H329" s="486"/>
      <c r="J329" s="20"/>
      <c r="K329" s="20">
        <v>320</v>
      </c>
      <c r="L329" s="486">
        <f t="shared" si="38"/>
        <v>0</v>
      </c>
      <c r="M329" s="486">
        <f t="shared" si="33"/>
        <v>0</v>
      </c>
      <c r="N329" s="486">
        <f t="shared" si="34"/>
        <v>0</v>
      </c>
      <c r="O329" s="486">
        <f t="shared" si="39"/>
        <v>0</v>
      </c>
      <c r="P329" s="486"/>
      <c r="Q329" s="486"/>
      <c r="R329" s="486"/>
      <c r="S329" s="486"/>
    </row>
    <row r="330" spans="1:19">
      <c r="A330" s="20"/>
      <c r="B330" s="20">
        <v>321</v>
      </c>
      <c r="C330" s="486">
        <f t="shared" si="35"/>
        <v>0</v>
      </c>
      <c r="D330" s="486">
        <f t="shared" si="36"/>
        <v>0</v>
      </c>
      <c r="E330" s="486">
        <f t="shared" si="32"/>
        <v>0</v>
      </c>
      <c r="F330" s="486">
        <f t="shared" si="37"/>
        <v>0</v>
      </c>
      <c r="G330" s="486"/>
      <c r="H330" s="486"/>
      <c r="J330" s="20"/>
      <c r="K330" s="20">
        <v>321</v>
      </c>
      <c r="L330" s="486">
        <f t="shared" si="38"/>
        <v>0</v>
      </c>
      <c r="M330" s="486">
        <f t="shared" si="33"/>
        <v>0</v>
      </c>
      <c r="N330" s="486">
        <f t="shared" si="34"/>
        <v>0</v>
      </c>
      <c r="O330" s="486">
        <f t="shared" si="39"/>
        <v>0</v>
      </c>
      <c r="P330" s="486"/>
      <c r="Q330" s="486"/>
      <c r="R330" s="486"/>
      <c r="S330" s="486"/>
    </row>
    <row r="331" spans="1:19">
      <c r="A331" s="20"/>
      <c r="B331" s="20">
        <v>322</v>
      </c>
      <c r="C331" s="486">
        <f t="shared" si="35"/>
        <v>0</v>
      </c>
      <c r="D331" s="486">
        <f t="shared" si="36"/>
        <v>0</v>
      </c>
      <c r="E331" s="486">
        <f t="shared" ref="E331:E394" si="40">IF(ROUND(C331,2)&gt;0,$D$7-D331,0)</f>
        <v>0</v>
      </c>
      <c r="F331" s="486">
        <f t="shared" si="37"/>
        <v>0</v>
      </c>
      <c r="G331" s="486"/>
      <c r="H331" s="486"/>
      <c r="J331" s="20"/>
      <c r="K331" s="20">
        <v>322</v>
      </c>
      <c r="L331" s="486">
        <f t="shared" si="38"/>
        <v>0</v>
      </c>
      <c r="M331" s="486">
        <f t="shared" ref="M331:M394" si="41">L331*$M$3/12</f>
        <v>0</v>
      </c>
      <c r="N331" s="486">
        <f t="shared" ref="N331:N394" si="42">IF(ROUND(L331,2)&gt;0,$M$7-M331,0)</f>
        <v>0</v>
      </c>
      <c r="O331" s="486">
        <f t="shared" si="39"/>
        <v>0</v>
      </c>
      <c r="P331" s="486"/>
      <c r="Q331" s="486"/>
      <c r="R331" s="486"/>
      <c r="S331" s="486"/>
    </row>
    <row r="332" spans="1:19">
      <c r="A332" s="20"/>
      <c r="B332" s="20">
        <v>323</v>
      </c>
      <c r="C332" s="486">
        <f t="shared" ref="C332:C395" si="43">F331</f>
        <v>0</v>
      </c>
      <c r="D332" s="486">
        <f t="shared" ref="D332:D395" si="44">C332*$D$3/12</f>
        <v>0</v>
      </c>
      <c r="E332" s="486">
        <f t="shared" si="40"/>
        <v>0</v>
      </c>
      <c r="F332" s="486">
        <f t="shared" ref="F332:F395" si="45">C332-E332</f>
        <v>0</v>
      </c>
      <c r="G332" s="486"/>
      <c r="H332" s="486"/>
      <c r="J332" s="20"/>
      <c r="K332" s="20">
        <v>323</v>
      </c>
      <c r="L332" s="486">
        <f t="shared" ref="L332:L395" si="46">O331</f>
        <v>0</v>
      </c>
      <c r="M332" s="486">
        <f t="shared" si="41"/>
        <v>0</v>
      </c>
      <c r="N332" s="486">
        <f t="shared" si="42"/>
        <v>0</v>
      </c>
      <c r="O332" s="486">
        <f t="shared" ref="O332:O395" si="47">L332-N332</f>
        <v>0</v>
      </c>
      <c r="P332" s="486"/>
      <c r="Q332" s="486"/>
      <c r="R332" s="486"/>
      <c r="S332" s="486"/>
    </row>
    <row r="333" spans="1:19">
      <c r="A333" s="21"/>
      <c r="B333" s="21">
        <v>324</v>
      </c>
      <c r="C333" s="487">
        <f t="shared" si="43"/>
        <v>0</v>
      </c>
      <c r="D333" s="487">
        <f t="shared" si="44"/>
        <v>0</v>
      </c>
      <c r="E333" s="487">
        <f t="shared" si="40"/>
        <v>0</v>
      </c>
      <c r="F333" s="487">
        <f t="shared" si="45"/>
        <v>0</v>
      </c>
      <c r="G333" s="487"/>
      <c r="H333" s="487"/>
      <c r="J333" s="21"/>
      <c r="K333" s="21">
        <v>324</v>
      </c>
      <c r="L333" s="487">
        <f t="shared" si="46"/>
        <v>0</v>
      </c>
      <c r="M333" s="487">
        <f t="shared" si="41"/>
        <v>0</v>
      </c>
      <c r="N333" s="487">
        <f t="shared" si="42"/>
        <v>0</v>
      </c>
      <c r="O333" s="487">
        <f t="shared" si="47"/>
        <v>0</v>
      </c>
      <c r="P333" s="487"/>
      <c r="Q333" s="487"/>
      <c r="R333" s="486"/>
      <c r="S333" s="486"/>
    </row>
    <row r="334" spans="1:19">
      <c r="A334" s="20">
        <v>28</v>
      </c>
      <c r="B334" s="20">
        <v>325</v>
      </c>
      <c r="C334" s="486">
        <f t="shared" si="43"/>
        <v>0</v>
      </c>
      <c r="D334" s="486">
        <f t="shared" si="44"/>
        <v>0</v>
      </c>
      <c r="E334" s="486">
        <f t="shared" si="40"/>
        <v>0</v>
      </c>
      <c r="F334" s="486">
        <f t="shared" si="45"/>
        <v>0</v>
      </c>
      <c r="G334" s="486">
        <f>AVERAGE(F334:F345)</f>
        <v>0</v>
      </c>
      <c r="H334" s="486">
        <f>G334*$D$4</f>
        <v>0</v>
      </c>
      <c r="J334" s="20">
        <v>28</v>
      </c>
      <c r="K334" s="20">
        <v>325</v>
      </c>
      <c r="L334" s="486">
        <f t="shared" si="46"/>
        <v>0</v>
      </c>
      <c r="M334" s="486">
        <f t="shared" si="41"/>
        <v>0</v>
      </c>
      <c r="N334" s="486">
        <f t="shared" si="42"/>
        <v>0</v>
      </c>
      <c r="O334" s="486">
        <f t="shared" si="47"/>
        <v>0</v>
      </c>
      <c r="P334" s="486">
        <f>AVERAGE(O334:O345)</f>
        <v>0</v>
      </c>
      <c r="Q334" s="486">
        <f>P334*$M$4</f>
        <v>0</v>
      </c>
      <c r="R334" s="486"/>
      <c r="S334" s="486">
        <f>H334+Q334</f>
        <v>0</v>
      </c>
    </row>
    <row r="335" spans="1:19">
      <c r="A335" s="20"/>
      <c r="B335" s="20">
        <v>326</v>
      </c>
      <c r="C335" s="486">
        <f t="shared" si="43"/>
        <v>0</v>
      </c>
      <c r="D335" s="486">
        <f t="shared" si="44"/>
        <v>0</v>
      </c>
      <c r="E335" s="486">
        <f t="shared" si="40"/>
        <v>0</v>
      </c>
      <c r="F335" s="486">
        <f t="shared" si="45"/>
        <v>0</v>
      </c>
      <c r="G335" s="486"/>
      <c r="H335" s="486"/>
      <c r="J335" s="20"/>
      <c r="K335" s="20">
        <v>326</v>
      </c>
      <c r="L335" s="486">
        <f t="shared" si="46"/>
        <v>0</v>
      </c>
      <c r="M335" s="486">
        <f t="shared" si="41"/>
        <v>0</v>
      </c>
      <c r="N335" s="486">
        <f t="shared" si="42"/>
        <v>0</v>
      </c>
      <c r="O335" s="486">
        <f t="shared" si="47"/>
        <v>0</v>
      </c>
      <c r="P335" s="486"/>
      <c r="Q335" s="486"/>
      <c r="R335" s="486"/>
      <c r="S335" s="486"/>
    </row>
    <row r="336" spans="1:19">
      <c r="A336" s="20"/>
      <c r="B336" s="20">
        <v>327</v>
      </c>
      <c r="C336" s="486">
        <f t="shared" si="43"/>
        <v>0</v>
      </c>
      <c r="D336" s="486">
        <f t="shared" si="44"/>
        <v>0</v>
      </c>
      <c r="E336" s="486">
        <f t="shared" si="40"/>
        <v>0</v>
      </c>
      <c r="F336" s="486">
        <f t="shared" si="45"/>
        <v>0</v>
      </c>
      <c r="G336" s="486"/>
      <c r="H336" s="486"/>
      <c r="J336" s="20"/>
      <c r="K336" s="20">
        <v>327</v>
      </c>
      <c r="L336" s="486">
        <f t="shared" si="46"/>
        <v>0</v>
      </c>
      <c r="M336" s="486">
        <f t="shared" si="41"/>
        <v>0</v>
      </c>
      <c r="N336" s="486">
        <f t="shared" si="42"/>
        <v>0</v>
      </c>
      <c r="O336" s="486">
        <f t="shared" si="47"/>
        <v>0</v>
      </c>
      <c r="P336" s="486"/>
      <c r="Q336" s="486"/>
      <c r="R336" s="486"/>
      <c r="S336" s="486"/>
    </row>
    <row r="337" spans="1:19">
      <c r="A337" s="20"/>
      <c r="B337" s="20">
        <v>328</v>
      </c>
      <c r="C337" s="486">
        <f t="shared" si="43"/>
        <v>0</v>
      </c>
      <c r="D337" s="486">
        <f t="shared" si="44"/>
        <v>0</v>
      </c>
      <c r="E337" s="486">
        <f t="shared" si="40"/>
        <v>0</v>
      </c>
      <c r="F337" s="486">
        <f t="shared" si="45"/>
        <v>0</v>
      </c>
      <c r="G337" s="486"/>
      <c r="H337" s="486"/>
      <c r="J337" s="20"/>
      <c r="K337" s="20">
        <v>328</v>
      </c>
      <c r="L337" s="486">
        <f t="shared" si="46"/>
        <v>0</v>
      </c>
      <c r="M337" s="486">
        <f t="shared" si="41"/>
        <v>0</v>
      </c>
      <c r="N337" s="486">
        <f t="shared" si="42"/>
        <v>0</v>
      </c>
      <c r="O337" s="486">
        <f t="shared" si="47"/>
        <v>0</v>
      </c>
      <c r="P337" s="486"/>
      <c r="Q337" s="486"/>
      <c r="R337" s="486"/>
      <c r="S337" s="486"/>
    </row>
    <row r="338" spans="1:19">
      <c r="A338" s="20"/>
      <c r="B338" s="20">
        <v>329</v>
      </c>
      <c r="C338" s="486">
        <f t="shared" si="43"/>
        <v>0</v>
      </c>
      <c r="D338" s="486">
        <f t="shared" si="44"/>
        <v>0</v>
      </c>
      <c r="E338" s="486">
        <f t="shared" si="40"/>
        <v>0</v>
      </c>
      <c r="F338" s="486">
        <f t="shared" si="45"/>
        <v>0</v>
      </c>
      <c r="G338" s="486"/>
      <c r="H338" s="486"/>
      <c r="J338" s="20"/>
      <c r="K338" s="20">
        <v>329</v>
      </c>
      <c r="L338" s="486">
        <f t="shared" si="46"/>
        <v>0</v>
      </c>
      <c r="M338" s="486">
        <f t="shared" si="41"/>
        <v>0</v>
      </c>
      <c r="N338" s="486">
        <f t="shared" si="42"/>
        <v>0</v>
      </c>
      <c r="O338" s="486">
        <f t="shared" si="47"/>
        <v>0</v>
      </c>
      <c r="P338" s="486"/>
      <c r="Q338" s="486"/>
      <c r="R338" s="486"/>
      <c r="S338" s="486"/>
    </row>
    <row r="339" spans="1:19">
      <c r="A339" s="20"/>
      <c r="B339" s="20">
        <v>330</v>
      </c>
      <c r="C339" s="486">
        <f t="shared" si="43"/>
        <v>0</v>
      </c>
      <c r="D339" s="486">
        <f t="shared" si="44"/>
        <v>0</v>
      </c>
      <c r="E339" s="486">
        <f t="shared" si="40"/>
        <v>0</v>
      </c>
      <c r="F339" s="486">
        <f t="shared" si="45"/>
        <v>0</v>
      </c>
      <c r="G339" s="486"/>
      <c r="H339" s="486"/>
      <c r="J339" s="20"/>
      <c r="K339" s="20">
        <v>330</v>
      </c>
      <c r="L339" s="486">
        <f t="shared" si="46"/>
        <v>0</v>
      </c>
      <c r="M339" s="486">
        <f t="shared" si="41"/>
        <v>0</v>
      </c>
      <c r="N339" s="486">
        <f t="shared" si="42"/>
        <v>0</v>
      </c>
      <c r="O339" s="486">
        <f t="shared" si="47"/>
        <v>0</v>
      </c>
      <c r="P339" s="486"/>
      <c r="Q339" s="486"/>
      <c r="R339" s="486"/>
      <c r="S339" s="486"/>
    </row>
    <row r="340" spans="1:19">
      <c r="A340" s="20"/>
      <c r="B340" s="20">
        <v>331</v>
      </c>
      <c r="C340" s="486">
        <f t="shared" si="43"/>
        <v>0</v>
      </c>
      <c r="D340" s="486">
        <f t="shared" si="44"/>
        <v>0</v>
      </c>
      <c r="E340" s="486">
        <f t="shared" si="40"/>
        <v>0</v>
      </c>
      <c r="F340" s="486">
        <f t="shared" si="45"/>
        <v>0</v>
      </c>
      <c r="G340" s="486"/>
      <c r="H340" s="486"/>
      <c r="J340" s="20"/>
      <c r="K340" s="20">
        <v>331</v>
      </c>
      <c r="L340" s="486">
        <f t="shared" si="46"/>
        <v>0</v>
      </c>
      <c r="M340" s="486">
        <f t="shared" si="41"/>
        <v>0</v>
      </c>
      <c r="N340" s="486">
        <f t="shared" si="42"/>
        <v>0</v>
      </c>
      <c r="O340" s="486">
        <f t="shared" si="47"/>
        <v>0</v>
      </c>
      <c r="P340" s="486"/>
      <c r="Q340" s="486"/>
      <c r="R340" s="486"/>
      <c r="S340" s="486"/>
    </row>
    <row r="341" spans="1:19">
      <c r="A341" s="20"/>
      <c r="B341" s="20">
        <v>332</v>
      </c>
      <c r="C341" s="486">
        <f t="shared" si="43"/>
        <v>0</v>
      </c>
      <c r="D341" s="486">
        <f t="shared" si="44"/>
        <v>0</v>
      </c>
      <c r="E341" s="486">
        <f t="shared" si="40"/>
        <v>0</v>
      </c>
      <c r="F341" s="486">
        <f t="shared" si="45"/>
        <v>0</v>
      </c>
      <c r="G341" s="486"/>
      <c r="H341" s="486"/>
      <c r="J341" s="20"/>
      <c r="K341" s="20">
        <v>332</v>
      </c>
      <c r="L341" s="486">
        <f t="shared" si="46"/>
        <v>0</v>
      </c>
      <c r="M341" s="486">
        <f t="shared" si="41"/>
        <v>0</v>
      </c>
      <c r="N341" s="486">
        <f t="shared" si="42"/>
        <v>0</v>
      </c>
      <c r="O341" s="486">
        <f t="shared" si="47"/>
        <v>0</v>
      </c>
      <c r="P341" s="486"/>
      <c r="Q341" s="486"/>
      <c r="R341" s="486"/>
      <c r="S341" s="486"/>
    </row>
    <row r="342" spans="1:19">
      <c r="A342" s="20"/>
      <c r="B342" s="20">
        <v>333</v>
      </c>
      <c r="C342" s="486">
        <f t="shared" si="43"/>
        <v>0</v>
      </c>
      <c r="D342" s="486">
        <f t="shared" si="44"/>
        <v>0</v>
      </c>
      <c r="E342" s="486">
        <f t="shared" si="40"/>
        <v>0</v>
      </c>
      <c r="F342" s="486">
        <f t="shared" si="45"/>
        <v>0</v>
      </c>
      <c r="G342" s="486"/>
      <c r="H342" s="486"/>
      <c r="J342" s="20"/>
      <c r="K342" s="20">
        <v>333</v>
      </c>
      <c r="L342" s="486">
        <f t="shared" si="46"/>
        <v>0</v>
      </c>
      <c r="M342" s="486">
        <f t="shared" si="41"/>
        <v>0</v>
      </c>
      <c r="N342" s="486">
        <f t="shared" si="42"/>
        <v>0</v>
      </c>
      <c r="O342" s="486">
        <f t="shared" si="47"/>
        <v>0</v>
      </c>
      <c r="P342" s="486"/>
      <c r="Q342" s="486"/>
      <c r="R342" s="486"/>
      <c r="S342" s="486"/>
    </row>
    <row r="343" spans="1:19">
      <c r="A343" s="20"/>
      <c r="B343" s="20">
        <v>334</v>
      </c>
      <c r="C343" s="486">
        <f t="shared" si="43"/>
        <v>0</v>
      </c>
      <c r="D343" s="486">
        <f t="shared" si="44"/>
        <v>0</v>
      </c>
      <c r="E343" s="486">
        <f t="shared" si="40"/>
        <v>0</v>
      </c>
      <c r="F343" s="486">
        <f t="shared" si="45"/>
        <v>0</v>
      </c>
      <c r="G343" s="486"/>
      <c r="H343" s="486"/>
      <c r="J343" s="20"/>
      <c r="K343" s="20">
        <v>334</v>
      </c>
      <c r="L343" s="486">
        <f t="shared" si="46"/>
        <v>0</v>
      </c>
      <c r="M343" s="486">
        <f t="shared" si="41"/>
        <v>0</v>
      </c>
      <c r="N343" s="486">
        <f t="shared" si="42"/>
        <v>0</v>
      </c>
      <c r="O343" s="486">
        <f t="shared" si="47"/>
        <v>0</v>
      </c>
      <c r="P343" s="486"/>
      <c r="Q343" s="486"/>
      <c r="R343" s="486"/>
      <c r="S343" s="486"/>
    </row>
    <row r="344" spans="1:19">
      <c r="A344" s="20"/>
      <c r="B344" s="20">
        <v>335</v>
      </c>
      <c r="C344" s="486">
        <f t="shared" si="43"/>
        <v>0</v>
      </c>
      <c r="D344" s="486">
        <f t="shared" si="44"/>
        <v>0</v>
      </c>
      <c r="E344" s="486">
        <f t="shared" si="40"/>
        <v>0</v>
      </c>
      <c r="F344" s="486">
        <f t="shared" si="45"/>
        <v>0</v>
      </c>
      <c r="G344" s="486"/>
      <c r="H344" s="486"/>
      <c r="J344" s="20"/>
      <c r="K344" s="20">
        <v>335</v>
      </c>
      <c r="L344" s="486">
        <f t="shared" si="46"/>
        <v>0</v>
      </c>
      <c r="M344" s="486">
        <f t="shared" si="41"/>
        <v>0</v>
      </c>
      <c r="N344" s="486">
        <f t="shared" si="42"/>
        <v>0</v>
      </c>
      <c r="O344" s="486">
        <f t="shared" si="47"/>
        <v>0</v>
      </c>
      <c r="P344" s="486"/>
      <c r="Q344" s="486"/>
      <c r="R344" s="486"/>
      <c r="S344" s="486"/>
    </row>
    <row r="345" spans="1:19">
      <c r="A345" s="21"/>
      <c r="B345" s="21">
        <v>336</v>
      </c>
      <c r="C345" s="487">
        <f t="shared" si="43"/>
        <v>0</v>
      </c>
      <c r="D345" s="487">
        <f t="shared" si="44"/>
        <v>0</v>
      </c>
      <c r="E345" s="487">
        <f t="shared" si="40"/>
        <v>0</v>
      </c>
      <c r="F345" s="487">
        <f t="shared" si="45"/>
        <v>0</v>
      </c>
      <c r="G345" s="487"/>
      <c r="H345" s="487"/>
      <c r="I345" s="22"/>
      <c r="J345" s="21"/>
      <c r="K345" s="21">
        <v>336</v>
      </c>
      <c r="L345" s="487">
        <f t="shared" si="46"/>
        <v>0</v>
      </c>
      <c r="M345" s="487">
        <f t="shared" si="41"/>
        <v>0</v>
      </c>
      <c r="N345" s="487">
        <f t="shared" si="42"/>
        <v>0</v>
      </c>
      <c r="O345" s="487">
        <f t="shared" si="47"/>
        <v>0</v>
      </c>
      <c r="P345" s="487"/>
      <c r="Q345" s="487"/>
      <c r="R345" s="486"/>
      <c r="S345" s="486"/>
    </row>
    <row r="346" spans="1:19">
      <c r="A346" s="23">
        <v>29</v>
      </c>
      <c r="B346" s="23">
        <v>337</v>
      </c>
      <c r="C346" s="488">
        <f t="shared" si="43"/>
        <v>0</v>
      </c>
      <c r="D346" s="488">
        <f t="shared" si="44"/>
        <v>0</v>
      </c>
      <c r="E346" s="488">
        <f t="shared" si="40"/>
        <v>0</v>
      </c>
      <c r="F346" s="488">
        <f t="shared" si="45"/>
        <v>0</v>
      </c>
      <c r="G346" s="488">
        <f>AVERAGE(F346:F357)</f>
        <v>0</v>
      </c>
      <c r="H346" s="488">
        <f>G346*$D$4</f>
        <v>0</v>
      </c>
      <c r="I346" s="2"/>
      <c r="J346" s="23">
        <v>29</v>
      </c>
      <c r="K346" s="23">
        <v>337</v>
      </c>
      <c r="L346" s="488">
        <f t="shared" si="46"/>
        <v>0</v>
      </c>
      <c r="M346" s="488">
        <f t="shared" si="41"/>
        <v>0</v>
      </c>
      <c r="N346" s="488">
        <f t="shared" si="42"/>
        <v>0</v>
      </c>
      <c r="O346" s="488">
        <f t="shared" si="47"/>
        <v>0</v>
      </c>
      <c r="P346" s="486">
        <f>AVERAGE(O346:O357)</f>
        <v>0</v>
      </c>
      <c r="Q346" s="486">
        <f>P346*$M$4</f>
        <v>0</v>
      </c>
      <c r="R346" s="486"/>
      <c r="S346" s="486">
        <f>H346+Q346</f>
        <v>0</v>
      </c>
    </row>
    <row r="347" spans="1:19">
      <c r="A347" s="20"/>
      <c r="B347" s="20">
        <v>338</v>
      </c>
      <c r="C347" s="486">
        <f t="shared" si="43"/>
        <v>0</v>
      </c>
      <c r="D347" s="486">
        <f t="shared" si="44"/>
        <v>0</v>
      </c>
      <c r="E347" s="486">
        <f t="shared" si="40"/>
        <v>0</v>
      </c>
      <c r="F347" s="486">
        <f t="shared" si="45"/>
        <v>0</v>
      </c>
      <c r="G347" s="486"/>
      <c r="H347" s="486"/>
      <c r="J347" s="20"/>
      <c r="K347" s="20">
        <v>338</v>
      </c>
      <c r="L347" s="486">
        <f t="shared" si="46"/>
        <v>0</v>
      </c>
      <c r="M347" s="486">
        <f t="shared" si="41"/>
        <v>0</v>
      </c>
      <c r="N347" s="486">
        <f t="shared" si="42"/>
        <v>0</v>
      </c>
      <c r="O347" s="486">
        <f t="shared" si="47"/>
        <v>0</v>
      </c>
      <c r="P347" s="486"/>
      <c r="Q347" s="486"/>
      <c r="R347" s="486"/>
      <c r="S347" s="486"/>
    </row>
    <row r="348" spans="1:19">
      <c r="A348" s="20"/>
      <c r="B348" s="20">
        <v>339</v>
      </c>
      <c r="C348" s="486">
        <f t="shared" si="43"/>
        <v>0</v>
      </c>
      <c r="D348" s="486">
        <f t="shared" si="44"/>
        <v>0</v>
      </c>
      <c r="E348" s="486">
        <f t="shared" si="40"/>
        <v>0</v>
      </c>
      <c r="F348" s="486">
        <f t="shared" si="45"/>
        <v>0</v>
      </c>
      <c r="G348" s="486"/>
      <c r="H348" s="486"/>
      <c r="J348" s="20"/>
      <c r="K348" s="20">
        <v>339</v>
      </c>
      <c r="L348" s="486">
        <f t="shared" si="46"/>
        <v>0</v>
      </c>
      <c r="M348" s="486">
        <f t="shared" si="41"/>
        <v>0</v>
      </c>
      <c r="N348" s="486">
        <f t="shared" si="42"/>
        <v>0</v>
      </c>
      <c r="O348" s="486">
        <f t="shared" si="47"/>
        <v>0</v>
      </c>
      <c r="P348" s="486"/>
      <c r="Q348" s="486"/>
      <c r="R348" s="486"/>
      <c r="S348" s="486"/>
    </row>
    <row r="349" spans="1:19">
      <c r="A349" s="20"/>
      <c r="B349" s="20">
        <v>340</v>
      </c>
      <c r="C349" s="486">
        <f t="shared" si="43"/>
        <v>0</v>
      </c>
      <c r="D349" s="486">
        <f t="shared" si="44"/>
        <v>0</v>
      </c>
      <c r="E349" s="486">
        <f t="shared" si="40"/>
        <v>0</v>
      </c>
      <c r="F349" s="486">
        <f t="shared" si="45"/>
        <v>0</v>
      </c>
      <c r="G349" s="486"/>
      <c r="H349" s="486"/>
      <c r="J349" s="20"/>
      <c r="K349" s="20">
        <v>340</v>
      </c>
      <c r="L349" s="486">
        <f t="shared" si="46"/>
        <v>0</v>
      </c>
      <c r="M349" s="486">
        <f t="shared" si="41"/>
        <v>0</v>
      </c>
      <c r="N349" s="486">
        <f t="shared" si="42"/>
        <v>0</v>
      </c>
      <c r="O349" s="486">
        <f t="shared" si="47"/>
        <v>0</v>
      </c>
      <c r="P349" s="486"/>
      <c r="Q349" s="486"/>
      <c r="R349" s="486"/>
      <c r="S349" s="486"/>
    </row>
    <row r="350" spans="1:19">
      <c r="A350" s="20"/>
      <c r="B350" s="20">
        <v>341</v>
      </c>
      <c r="C350" s="486">
        <f t="shared" si="43"/>
        <v>0</v>
      </c>
      <c r="D350" s="486">
        <f t="shared" si="44"/>
        <v>0</v>
      </c>
      <c r="E350" s="486">
        <f t="shared" si="40"/>
        <v>0</v>
      </c>
      <c r="F350" s="486">
        <f t="shared" si="45"/>
        <v>0</v>
      </c>
      <c r="G350" s="486"/>
      <c r="H350" s="486"/>
      <c r="J350" s="20"/>
      <c r="K350" s="20">
        <v>341</v>
      </c>
      <c r="L350" s="486">
        <f t="shared" si="46"/>
        <v>0</v>
      </c>
      <c r="M350" s="486">
        <f t="shared" si="41"/>
        <v>0</v>
      </c>
      <c r="N350" s="486">
        <f t="shared" si="42"/>
        <v>0</v>
      </c>
      <c r="O350" s="486">
        <f t="shared" si="47"/>
        <v>0</v>
      </c>
      <c r="P350" s="486"/>
      <c r="Q350" s="486"/>
      <c r="R350" s="486"/>
      <c r="S350" s="486"/>
    </row>
    <row r="351" spans="1:19">
      <c r="A351" s="20"/>
      <c r="B351" s="20">
        <v>342</v>
      </c>
      <c r="C351" s="486">
        <f t="shared" si="43"/>
        <v>0</v>
      </c>
      <c r="D351" s="486">
        <f t="shared" si="44"/>
        <v>0</v>
      </c>
      <c r="E351" s="486">
        <f t="shared" si="40"/>
        <v>0</v>
      </c>
      <c r="F351" s="486">
        <f t="shared" si="45"/>
        <v>0</v>
      </c>
      <c r="G351" s="486"/>
      <c r="H351" s="486"/>
      <c r="J351" s="20"/>
      <c r="K351" s="20">
        <v>342</v>
      </c>
      <c r="L351" s="486">
        <f t="shared" si="46"/>
        <v>0</v>
      </c>
      <c r="M351" s="486">
        <f t="shared" si="41"/>
        <v>0</v>
      </c>
      <c r="N351" s="486">
        <f t="shared" si="42"/>
        <v>0</v>
      </c>
      <c r="O351" s="486">
        <f t="shared" si="47"/>
        <v>0</v>
      </c>
      <c r="P351" s="486"/>
      <c r="Q351" s="486"/>
      <c r="R351" s="486"/>
      <c r="S351" s="486"/>
    </row>
    <row r="352" spans="1:19">
      <c r="A352" s="20"/>
      <c r="B352" s="20">
        <v>343</v>
      </c>
      <c r="C352" s="486">
        <f t="shared" si="43"/>
        <v>0</v>
      </c>
      <c r="D352" s="486">
        <f t="shared" si="44"/>
        <v>0</v>
      </c>
      <c r="E352" s="486">
        <f t="shared" si="40"/>
        <v>0</v>
      </c>
      <c r="F352" s="486">
        <f t="shared" si="45"/>
        <v>0</v>
      </c>
      <c r="G352" s="486"/>
      <c r="H352" s="486"/>
      <c r="J352" s="20"/>
      <c r="K352" s="20">
        <v>343</v>
      </c>
      <c r="L352" s="486">
        <f t="shared" si="46"/>
        <v>0</v>
      </c>
      <c r="M352" s="486">
        <f t="shared" si="41"/>
        <v>0</v>
      </c>
      <c r="N352" s="486">
        <f t="shared" si="42"/>
        <v>0</v>
      </c>
      <c r="O352" s="486">
        <f t="shared" si="47"/>
        <v>0</v>
      </c>
      <c r="P352" s="486"/>
      <c r="Q352" s="486"/>
      <c r="R352" s="486"/>
      <c r="S352" s="486"/>
    </row>
    <row r="353" spans="1:19">
      <c r="A353" s="20"/>
      <c r="B353" s="20">
        <v>344</v>
      </c>
      <c r="C353" s="486">
        <f t="shared" si="43"/>
        <v>0</v>
      </c>
      <c r="D353" s="486">
        <f t="shared" si="44"/>
        <v>0</v>
      </c>
      <c r="E353" s="486">
        <f t="shared" si="40"/>
        <v>0</v>
      </c>
      <c r="F353" s="486">
        <f t="shared" si="45"/>
        <v>0</v>
      </c>
      <c r="G353" s="486"/>
      <c r="H353" s="486"/>
      <c r="J353" s="20"/>
      <c r="K353" s="20">
        <v>344</v>
      </c>
      <c r="L353" s="486">
        <f t="shared" si="46"/>
        <v>0</v>
      </c>
      <c r="M353" s="486">
        <f t="shared" si="41"/>
        <v>0</v>
      </c>
      <c r="N353" s="486">
        <f t="shared" si="42"/>
        <v>0</v>
      </c>
      <c r="O353" s="486">
        <f t="shared" si="47"/>
        <v>0</v>
      </c>
      <c r="P353" s="486"/>
      <c r="Q353" s="486"/>
      <c r="R353" s="486"/>
      <c r="S353" s="486"/>
    </row>
    <row r="354" spans="1:19">
      <c r="A354" s="20"/>
      <c r="B354" s="20">
        <v>345</v>
      </c>
      <c r="C354" s="486">
        <f t="shared" si="43"/>
        <v>0</v>
      </c>
      <c r="D354" s="486">
        <f t="shared" si="44"/>
        <v>0</v>
      </c>
      <c r="E354" s="486">
        <f t="shared" si="40"/>
        <v>0</v>
      </c>
      <c r="F354" s="486">
        <f t="shared" si="45"/>
        <v>0</v>
      </c>
      <c r="G354" s="486"/>
      <c r="H354" s="486"/>
      <c r="J354" s="20"/>
      <c r="K354" s="20">
        <v>345</v>
      </c>
      <c r="L354" s="486">
        <f t="shared" si="46"/>
        <v>0</v>
      </c>
      <c r="M354" s="486">
        <f t="shared" si="41"/>
        <v>0</v>
      </c>
      <c r="N354" s="486">
        <f t="shared" si="42"/>
        <v>0</v>
      </c>
      <c r="O354" s="486">
        <f t="shared" si="47"/>
        <v>0</v>
      </c>
      <c r="P354" s="486"/>
      <c r="Q354" s="486"/>
      <c r="R354" s="486"/>
      <c r="S354" s="486"/>
    </row>
    <row r="355" spans="1:19">
      <c r="A355" s="20"/>
      <c r="B355" s="20">
        <v>346</v>
      </c>
      <c r="C355" s="486">
        <f t="shared" si="43"/>
        <v>0</v>
      </c>
      <c r="D355" s="486">
        <f t="shared" si="44"/>
        <v>0</v>
      </c>
      <c r="E355" s="486">
        <f t="shared" si="40"/>
        <v>0</v>
      </c>
      <c r="F355" s="486">
        <f t="shared" si="45"/>
        <v>0</v>
      </c>
      <c r="G355" s="486"/>
      <c r="H355" s="486"/>
      <c r="J355" s="20"/>
      <c r="K355" s="20">
        <v>346</v>
      </c>
      <c r="L355" s="486">
        <f t="shared" si="46"/>
        <v>0</v>
      </c>
      <c r="M355" s="486">
        <f t="shared" si="41"/>
        <v>0</v>
      </c>
      <c r="N355" s="486">
        <f t="shared" si="42"/>
        <v>0</v>
      </c>
      <c r="O355" s="486">
        <f t="shared" si="47"/>
        <v>0</v>
      </c>
      <c r="P355" s="486"/>
      <c r="Q355" s="486"/>
      <c r="R355" s="486"/>
      <c r="S355" s="486"/>
    </row>
    <row r="356" spans="1:19">
      <c r="A356" s="20"/>
      <c r="B356" s="20">
        <v>347</v>
      </c>
      <c r="C356" s="486">
        <f t="shared" si="43"/>
        <v>0</v>
      </c>
      <c r="D356" s="486">
        <f t="shared" si="44"/>
        <v>0</v>
      </c>
      <c r="E356" s="486">
        <f t="shared" si="40"/>
        <v>0</v>
      </c>
      <c r="F356" s="486">
        <f t="shared" si="45"/>
        <v>0</v>
      </c>
      <c r="G356" s="486"/>
      <c r="H356" s="486"/>
      <c r="J356" s="20"/>
      <c r="K356" s="20">
        <v>347</v>
      </c>
      <c r="L356" s="486">
        <f t="shared" si="46"/>
        <v>0</v>
      </c>
      <c r="M356" s="486">
        <f t="shared" si="41"/>
        <v>0</v>
      </c>
      <c r="N356" s="486">
        <f t="shared" si="42"/>
        <v>0</v>
      </c>
      <c r="O356" s="486">
        <f t="shared" si="47"/>
        <v>0</v>
      </c>
      <c r="P356" s="486"/>
      <c r="Q356" s="486"/>
      <c r="R356" s="486"/>
      <c r="S356" s="486"/>
    </row>
    <row r="357" spans="1:19">
      <c r="A357" s="21"/>
      <c r="B357" s="21">
        <v>348</v>
      </c>
      <c r="C357" s="487">
        <f t="shared" si="43"/>
        <v>0</v>
      </c>
      <c r="D357" s="487">
        <f t="shared" si="44"/>
        <v>0</v>
      </c>
      <c r="E357" s="487">
        <f t="shared" si="40"/>
        <v>0</v>
      </c>
      <c r="F357" s="487">
        <f t="shared" si="45"/>
        <v>0</v>
      </c>
      <c r="G357" s="487"/>
      <c r="H357" s="487"/>
      <c r="J357" s="21"/>
      <c r="K357" s="21">
        <v>348</v>
      </c>
      <c r="L357" s="487">
        <f t="shared" si="46"/>
        <v>0</v>
      </c>
      <c r="M357" s="487">
        <f t="shared" si="41"/>
        <v>0</v>
      </c>
      <c r="N357" s="487">
        <f t="shared" si="42"/>
        <v>0</v>
      </c>
      <c r="O357" s="487">
        <f t="shared" si="47"/>
        <v>0</v>
      </c>
      <c r="P357" s="487"/>
      <c r="Q357" s="487"/>
      <c r="R357" s="486"/>
      <c r="S357" s="486"/>
    </row>
    <row r="358" spans="1:19">
      <c r="A358" s="20">
        <v>30</v>
      </c>
      <c r="B358" s="20">
        <v>349</v>
      </c>
      <c r="C358" s="486">
        <f t="shared" si="43"/>
        <v>0</v>
      </c>
      <c r="D358" s="486">
        <f t="shared" si="44"/>
        <v>0</v>
      </c>
      <c r="E358" s="486">
        <f t="shared" si="40"/>
        <v>0</v>
      </c>
      <c r="F358" s="486">
        <f t="shared" si="45"/>
        <v>0</v>
      </c>
      <c r="G358" s="486">
        <f>AVERAGE(F358:F369)</f>
        <v>0</v>
      </c>
      <c r="H358" s="486">
        <f>G358*$D$4</f>
        <v>0</v>
      </c>
      <c r="J358" s="20">
        <v>30</v>
      </c>
      <c r="K358" s="20">
        <v>349</v>
      </c>
      <c r="L358" s="486">
        <f t="shared" si="46"/>
        <v>0</v>
      </c>
      <c r="M358" s="486">
        <f t="shared" si="41"/>
        <v>0</v>
      </c>
      <c r="N358" s="486">
        <f t="shared" si="42"/>
        <v>0</v>
      </c>
      <c r="O358" s="486">
        <f t="shared" si="47"/>
        <v>0</v>
      </c>
      <c r="P358" s="486">
        <f>AVERAGE(O358:O369)</f>
        <v>0</v>
      </c>
      <c r="Q358" s="486">
        <f>P358*$M$4</f>
        <v>0</v>
      </c>
      <c r="R358" s="486"/>
      <c r="S358" s="486">
        <f>H358+Q358</f>
        <v>0</v>
      </c>
    </row>
    <row r="359" spans="1:19">
      <c r="A359" s="20"/>
      <c r="B359" s="20">
        <v>350</v>
      </c>
      <c r="C359" s="486">
        <f t="shared" si="43"/>
        <v>0</v>
      </c>
      <c r="D359" s="486">
        <f t="shared" si="44"/>
        <v>0</v>
      </c>
      <c r="E359" s="486">
        <f t="shared" si="40"/>
        <v>0</v>
      </c>
      <c r="F359" s="486">
        <f t="shared" si="45"/>
        <v>0</v>
      </c>
      <c r="G359" s="486"/>
      <c r="H359" s="486"/>
      <c r="J359" s="20"/>
      <c r="K359" s="20">
        <v>350</v>
      </c>
      <c r="L359" s="486">
        <f t="shared" si="46"/>
        <v>0</v>
      </c>
      <c r="M359" s="486">
        <f t="shared" si="41"/>
        <v>0</v>
      </c>
      <c r="N359" s="486">
        <f t="shared" si="42"/>
        <v>0</v>
      </c>
      <c r="O359" s="486">
        <f t="shared" si="47"/>
        <v>0</v>
      </c>
      <c r="P359" s="486"/>
      <c r="Q359" s="486"/>
      <c r="R359" s="486"/>
      <c r="S359" s="486"/>
    </row>
    <row r="360" spans="1:19">
      <c r="A360" s="20"/>
      <c r="B360" s="20">
        <v>351</v>
      </c>
      <c r="C360" s="486">
        <f t="shared" si="43"/>
        <v>0</v>
      </c>
      <c r="D360" s="486">
        <f t="shared" si="44"/>
        <v>0</v>
      </c>
      <c r="E360" s="486">
        <f t="shared" si="40"/>
        <v>0</v>
      </c>
      <c r="F360" s="486">
        <f t="shared" si="45"/>
        <v>0</v>
      </c>
      <c r="G360" s="486"/>
      <c r="H360" s="486"/>
      <c r="J360" s="20"/>
      <c r="K360" s="20">
        <v>351</v>
      </c>
      <c r="L360" s="486">
        <f t="shared" si="46"/>
        <v>0</v>
      </c>
      <c r="M360" s="486">
        <f t="shared" si="41"/>
        <v>0</v>
      </c>
      <c r="N360" s="486">
        <f t="shared" si="42"/>
        <v>0</v>
      </c>
      <c r="O360" s="486">
        <f t="shared" si="47"/>
        <v>0</v>
      </c>
      <c r="P360" s="486"/>
      <c r="Q360" s="486"/>
      <c r="R360" s="486"/>
      <c r="S360" s="486"/>
    </row>
    <row r="361" spans="1:19">
      <c r="A361" s="20"/>
      <c r="B361" s="20">
        <v>352</v>
      </c>
      <c r="C361" s="486">
        <f t="shared" si="43"/>
        <v>0</v>
      </c>
      <c r="D361" s="486">
        <f t="shared" si="44"/>
        <v>0</v>
      </c>
      <c r="E361" s="486">
        <f t="shared" si="40"/>
        <v>0</v>
      </c>
      <c r="F361" s="486">
        <f t="shared" si="45"/>
        <v>0</v>
      </c>
      <c r="G361" s="486"/>
      <c r="H361" s="486"/>
      <c r="J361" s="20"/>
      <c r="K361" s="20">
        <v>352</v>
      </c>
      <c r="L361" s="486">
        <f t="shared" si="46"/>
        <v>0</v>
      </c>
      <c r="M361" s="486">
        <f t="shared" si="41"/>
        <v>0</v>
      </c>
      <c r="N361" s="486">
        <f t="shared" si="42"/>
        <v>0</v>
      </c>
      <c r="O361" s="486">
        <f t="shared" si="47"/>
        <v>0</v>
      </c>
      <c r="P361" s="486"/>
      <c r="Q361" s="486"/>
      <c r="R361" s="486"/>
      <c r="S361" s="486"/>
    </row>
    <row r="362" spans="1:19">
      <c r="A362" s="20"/>
      <c r="B362" s="20">
        <v>353</v>
      </c>
      <c r="C362" s="486">
        <f t="shared" si="43"/>
        <v>0</v>
      </c>
      <c r="D362" s="486">
        <f t="shared" si="44"/>
        <v>0</v>
      </c>
      <c r="E362" s="486">
        <f t="shared" si="40"/>
        <v>0</v>
      </c>
      <c r="F362" s="486">
        <f t="shared" si="45"/>
        <v>0</v>
      </c>
      <c r="G362" s="486"/>
      <c r="H362" s="486"/>
      <c r="J362" s="20"/>
      <c r="K362" s="20">
        <v>353</v>
      </c>
      <c r="L362" s="486">
        <f t="shared" si="46"/>
        <v>0</v>
      </c>
      <c r="M362" s="486">
        <f t="shared" si="41"/>
        <v>0</v>
      </c>
      <c r="N362" s="486">
        <f t="shared" si="42"/>
        <v>0</v>
      </c>
      <c r="O362" s="486">
        <f t="shared" si="47"/>
        <v>0</v>
      </c>
      <c r="P362" s="486"/>
      <c r="Q362" s="486"/>
      <c r="R362" s="486"/>
      <c r="S362" s="486"/>
    </row>
    <row r="363" spans="1:19">
      <c r="A363" s="20"/>
      <c r="B363" s="20">
        <v>354</v>
      </c>
      <c r="C363" s="486">
        <f t="shared" si="43"/>
        <v>0</v>
      </c>
      <c r="D363" s="486">
        <f t="shared" si="44"/>
        <v>0</v>
      </c>
      <c r="E363" s="486">
        <f t="shared" si="40"/>
        <v>0</v>
      </c>
      <c r="F363" s="486">
        <f t="shared" si="45"/>
        <v>0</v>
      </c>
      <c r="G363" s="486"/>
      <c r="H363" s="486"/>
      <c r="J363" s="20"/>
      <c r="K363" s="20">
        <v>354</v>
      </c>
      <c r="L363" s="486">
        <f t="shared" si="46"/>
        <v>0</v>
      </c>
      <c r="M363" s="486">
        <f t="shared" si="41"/>
        <v>0</v>
      </c>
      <c r="N363" s="486">
        <f t="shared" si="42"/>
        <v>0</v>
      </c>
      <c r="O363" s="486">
        <f t="shared" si="47"/>
        <v>0</v>
      </c>
      <c r="P363" s="486"/>
      <c r="Q363" s="486"/>
      <c r="R363" s="486"/>
      <c r="S363" s="486"/>
    </row>
    <row r="364" spans="1:19">
      <c r="A364" s="20"/>
      <c r="B364" s="20">
        <v>355</v>
      </c>
      <c r="C364" s="486">
        <f t="shared" si="43"/>
        <v>0</v>
      </c>
      <c r="D364" s="486">
        <f t="shared" si="44"/>
        <v>0</v>
      </c>
      <c r="E364" s="486">
        <f t="shared" si="40"/>
        <v>0</v>
      </c>
      <c r="F364" s="486">
        <f t="shared" si="45"/>
        <v>0</v>
      </c>
      <c r="G364" s="486"/>
      <c r="H364" s="486"/>
      <c r="J364" s="20"/>
      <c r="K364" s="20">
        <v>355</v>
      </c>
      <c r="L364" s="486">
        <f t="shared" si="46"/>
        <v>0</v>
      </c>
      <c r="M364" s="486">
        <f t="shared" si="41"/>
        <v>0</v>
      </c>
      <c r="N364" s="486">
        <f t="shared" si="42"/>
        <v>0</v>
      </c>
      <c r="O364" s="486">
        <f t="shared" si="47"/>
        <v>0</v>
      </c>
      <c r="P364" s="486"/>
      <c r="Q364" s="486"/>
      <c r="R364" s="486"/>
      <c r="S364" s="486"/>
    </row>
    <row r="365" spans="1:19">
      <c r="A365" s="20"/>
      <c r="B365" s="20">
        <v>356</v>
      </c>
      <c r="C365" s="486">
        <f t="shared" si="43"/>
        <v>0</v>
      </c>
      <c r="D365" s="486">
        <f t="shared" si="44"/>
        <v>0</v>
      </c>
      <c r="E365" s="486">
        <f t="shared" si="40"/>
        <v>0</v>
      </c>
      <c r="F365" s="486">
        <f t="shared" si="45"/>
        <v>0</v>
      </c>
      <c r="G365" s="486"/>
      <c r="H365" s="486"/>
      <c r="J365" s="20"/>
      <c r="K365" s="20">
        <v>356</v>
      </c>
      <c r="L365" s="486">
        <f t="shared" si="46"/>
        <v>0</v>
      </c>
      <c r="M365" s="486">
        <f t="shared" si="41"/>
        <v>0</v>
      </c>
      <c r="N365" s="486">
        <f t="shared" si="42"/>
        <v>0</v>
      </c>
      <c r="O365" s="486">
        <f t="shared" si="47"/>
        <v>0</v>
      </c>
      <c r="P365" s="486"/>
      <c r="Q365" s="486"/>
      <c r="R365" s="486"/>
      <c r="S365" s="486"/>
    </row>
    <row r="366" spans="1:19">
      <c r="A366" s="20"/>
      <c r="B366" s="20">
        <v>357</v>
      </c>
      <c r="C366" s="486">
        <f t="shared" si="43"/>
        <v>0</v>
      </c>
      <c r="D366" s="486">
        <f t="shared" si="44"/>
        <v>0</v>
      </c>
      <c r="E366" s="486">
        <f t="shared" si="40"/>
        <v>0</v>
      </c>
      <c r="F366" s="486">
        <f t="shared" si="45"/>
        <v>0</v>
      </c>
      <c r="G366" s="486"/>
      <c r="H366" s="486"/>
      <c r="J366" s="20"/>
      <c r="K366" s="20">
        <v>357</v>
      </c>
      <c r="L366" s="486">
        <f t="shared" si="46"/>
        <v>0</v>
      </c>
      <c r="M366" s="486">
        <f t="shared" si="41"/>
        <v>0</v>
      </c>
      <c r="N366" s="486">
        <f t="shared" si="42"/>
        <v>0</v>
      </c>
      <c r="O366" s="486">
        <f t="shared" si="47"/>
        <v>0</v>
      </c>
      <c r="P366" s="486"/>
      <c r="Q366" s="486"/>
      <c r="R366" s="486"/>
      <c r="S366" s="486"/>
    </row>
    <row r="367" spans="1:19">
      <c r="A367" s="20"/>
      <c r="B367" s="20">
        <v>358</v>
      </c>
      <c r="C367" s="486">
        <f t="shared" si="43"/>
        <v>0</v>
      </c>
      <c r="D367" s="486">
        <f t="shared" si="44"/>
        <v>0</v>
      </c>
      <c r="E367" s="486">
        <f t="shared" si="40"/>
        <v>0</v>
      </c>
      <c r="F367" s="486">
        <f t="shared" si="45"/>
        <v>0</v>
      </c>
      <c r="G367" s="486"/>
      <c r="H367" s="486"/>
      <c r="J367" s="20"/>
      <c r="K367" s="20">
        <v>358</v>
      </c>
      <c r="L367" s="486">
        <f t="shared" si="46"/>
        <v>0</v>
      </c>
      <c r="M367" s="486">
        <f t="shared" si="41"/>
        <v>0</v>
      </c>
      <c r="N367" s="486">
        <f t="shared" si="42"/>
        <v>0</v>
      </c>
      <c r="O367" s="486">
        <f t="shared" si="47"/>
        <v>0</v>
      </c>
      <c r="P367" s="486"/>
      <c r="Q367" s="486"/>
      <c r="R367" s="486"/>
      <c r="S367" s="486"/>
    </row>
    <row r="368" spans="1:19">
      <c r="A368" s="20"/>
      <c r="B368" s="20">
        <v>359</v>
      </c>
      <c r="C368" s="486">
        <f t="shared" si="43"/>
        <v>0</v>
      </c>
      <c r="D368" s="486">
        <f t="shared" si="44"/>
        <v>0</v>
      </c>
      <c r="E368" s="486">
        <f t="shared" si="40"/>
        <v>0</v>
      </c>
      <c r="F368" s="486">
        <f t="shared" si="45"/>
        <v>0</v>
      </c>
      <c r="G368" s="486"/>
      <c r="H368" s="486"/>
      <c r="J368" s="20"/>
      <c r="K368" s="20">
        <v>359</v>
      </c>
      <c r="L368" s="486">
        <f t="shared" si="46"/>
        <v>0</v>
      </c>
      <c r="M368" s="486">
        <f t="shared" si="41"/>
        <v>0</v>
      </c>
      <c r="N368" s="486">
        <f t="shared" si="42"/>
        <v>0</v>
      </c>
      <c r="O368" s="486">
        <f t="shared" si="47"/>
        <v>0</v>
      </c>
      <c r="P368" s="486"/>
      <c r="Q368" s="486"/>
      <c r="R368" s="486"/>
      <c r="S368" s="486"/>
    </row>
    <row r="369" spans="1:19">
      <c r="A369" s="21"/>
      <c r="B369" s="21">
        <v>360</v>
      </c>
      <c r="C369" s="487">
        <f t="shared" si="43"/>
        <v>0</v>
      </c>
      <c r="D369" s="487">
        <f t="shared" si="44"/>
        <v>0</v>
      </c>
      <c r="E369" s="487">
        <f t="shared" si="40"/>
        <v>0</v>
      </c>
      <c r="F369" s="487">
        <f t="shared" si="45"/>
        <v>0</v>
      </c>
      <c r="G369" s="487"/>
      <c r="H369" s="487"/>
      <c r="J369" s="21"/>
      <c r="K369" s="21">
        <v>360</v>
      </c>
      <c r="L369" s="487">
        <f t="shared" si="46"/>
        <v>0</v>
      </c>
      <c r="M369" s="487">
        <f t="shared" si="41"/>
        <v>0</v>
      </c>
      <c r="N369" s="487">
        <f t="shared" si="42"/>
        <v>0</v>
      </c>
      <c r="O369" s="487">
        <f t="shared" si="47"/>
        <v>0</v>
      </c>
      <c r="P369" s="487"/>
      <c r="Q369" s="487"/>
      <c r="R369" s="486"/>
      <c r="S369" s="486"/>
    </row>
    <row r="370" spans="1:19">
      <c r="A370" s="20">
        <v>31</v>
      </c>
      <c r="B370" s="20">
        <v>361</v>
      </c>
      <c r="C370" s="486">
        <f t="shared" si="43"/>
        <v>0</v>
      </c>
      <c r="D370" s="486">
        <f t="shared" si="44"/>
        <v>0</v>
      </c>
      <c r="E370" s="486">
        <f t="shared" si="40"/>
        <v>0</v>
      </c>
      <c r="F370" s="486">
        <f t="shared" si="45"/>
        <v>0</v>
      </c>
      <c r="G370" s="486">
        <f>AVERAGE(F370:F381)</f>
        <v>0</v>
      </c>
      <c r="H370" s="486">
        <f>G370*$D$4</f>
        <v>0</v>
      </c>
      <c r="J370" s="20">
        <v>31</v>
      </c>
      <c r="K370" s="20">
        <v>361</v>
      </c>
      <c r="L370" s="486">
        <f t="shared" si="46"/>
        <v>0</v>
      </c>
      <c r="M370" s="486">
        <f t="shared" si="41"/>
        <v>0</v>
      </c>
      <c r="N370" s="486">
        <f t="shared" si="42"/>
        <v>0</v>
      </c>
      <c r="O370" s="486">
        <f t="shared" si="47"/>
        <v>0</v>
      </c>
      <c r="P370" s="486">
        <f>AVERAGE(O370:O381)</f>
        <v>0</v>
      </c>
      <c r="Q370" s="486">
        <f>P370*$M$4</f>
        <v>0</v>
      </c>
      <c r="R370" s="486"/>
      <c r="S370" s="486">
        <f>H370+Q370</f>
        <v>0</v>
      </c>
    </row>
    <row r="371" spans="1:19">
      <c r="A371" s="20"/>
      <c r="B371" s="20">
        <v>362</v>
      </c>
      <c r="C371" s="486">
        <f t="shared" si="43"/>
        <v>0</v>
      </c>
      <c r="D371" s="486">
        <f t="shared" si="44"/>
        <v>0</v>
      </c>
      <c r="E371" s="486">
        <f t="shared" si="40"/>
        <v>0</v>
      </c>
      <c r="F371" s="486">
        <f t="shared" si="45"/>
        <v>0</v>
      </c>
      <c r="G371" s="486"/>
      <c r="H371" s="486"/>
      <c r="J371" s="20"/>
      <c r="K371" s="20">
        <v>362</v>
      </c>
      <c r="L371" s="486">
        <f t="shared" si="46"/>
        <v>0</v>
      </c>
      <c r="M371" s="486">
        <f t="shared" si="41"/>
        <v>0</v>
      </c>
      <c r="N371" s="486">
        <f t="shared" si="42"/>
        <v>0</v>
      </c>
      <c r="O371" s="486">
        <f t="shared" si="47"/>
        <v>0</v>
      </c>
      <c r="P371" s="486"/>
      <c r="Q371" s="486"/>
      <c r="R371" s="486"/>
      <c r="S371" s="486"/>
    </row>
    <row r="372" spans="1:19">
      <c r="A372" s="20"/>
      <c r="B372" s="20">
        <v>363</v>
      </c>
      <c r="C372" s="486">
        <f t="shared" si="43"/>
        <v>0</v>
      </c>
      <c r="D372" s="486">
        <f t="shared" si="44"/>
        <v>0</v>
      </c>
      <c r="E372" s="486">
        <f t="shared" si="40"/>
        <v>0</v>
      </c>
      <c r="F372" s="486">
        <f t="shared" si="45"/>
        <v>0</v>
      </c>
      <c r="G372" s="486"/>
      <c r="H372" s="486"/>
      <c r="J372" s="20"/>
      <c r="K372" s="20">
        <v>363</v>
      </c>
      <c r="L372" s="486">
        <f t="shared" si="46"/>
        <v>0</v>
      </c>
      <c r="M372" s="486">
        <f t="shared" si="41"/>
        <v>0</v>
      </c>
      <c r="N372" s="486">
        <f t="shared" si="42"/>
        <v>0</v>
      </c>
      <c r="O372" s="486">
        <f t="shared" si="47"/>
        <v>0</v>
      </c>
      <c r="P372" s="486"/>
      <c r="Q372" s="486"/>
      <c r="R372" s="486"/>
      <c r="S372" s="486"/>
    </row>
    <row r="373" spans="1:19">
      <c r="A373" s="20"/>
      <c r="B373" s="20">
        <v>364</v>
      </c>
      <c r="C373" s="486">
        <f t="shared" si="43"/>
        <v>0</v>
      </c>
      <c r="D373" s="486">
        <f t="shared" si="44"/>
        <v>0</v>
      </c>
      <c r="E373" s="486">
        <f t="shared" si="40"/>
        <v>0</v>
      </c>
      <c r="F373" s="486">
        <f t="shared" si="45"/>
        <v>0</v>
      </c>
      <c r="G373" s="486"/>
      <c r="H373" s="486"/>
      <c r="J373" s="20"/>
      <c r="K373" s="20">
        <v>364</v>
      </c>
      <c r="L373" s="486">
        <f t="shared" si="46"/>
        <v>0</v>
      </c>
      <c r="M373" s="486">
        <f t="shared" si="41"/>
        <v>0</v>
      </c>
      <c r="N373" s="486">
        <f t="shared" si="42"/>
        <v>0</v>
      </c>
      <c r="O373" s="486">
        <f t="shared" si="47"/>
        <v>0</v>
      </c>
      <c r="P373" s="486"/>
      <c r="Q373" s="486"/>
      <c r="R373" s="486"/>
      <c r="S373" s="486"/>
    </row>
    <row r="374" spans="1:19">
      <c r="A374" s="20"/>
      <c r="B374" s="20">
        <v>365</v>
      </c>
      <c r="C374" s="486">
        <f t="shared" si="43"/>
        <v>0</v>
      </c>
      <c r="D374" s="486">
        <f t="shared" si="44"/>
        <v>0</v>
      </c>
      <c r="E374" s="486">
        <f t="shared" si="40"/>
        <v>0</v>
      </c>
      <c r="F374" s="486">
        <f t="shared" si="45"/>
        <v>0</v>
      </c>
      <c r="G374" s="486"/>
      <c r="H374" s="486"/>
      <c r="J374" s="20"/>
      <c r="K374" s="20">
        <v>365</v>
      </c>
      <c r="L374" s="486">
        <f t="shared" si="46"/>
        <v>0</v>
      </c>
      <c r="M374" s="486">
        <f t="shared" si="41"/>
        <v>0</v>
      </c>
      <c r="N374" s="486">
        <f t="shared" si="42"/>
        <v>0</v>
      </c>
      <c r="O374" s="486">
        <f t="shared" si="47"/>
        <v>0</v>
      </c>
      <c r="P374" s="486"/>
      <c r="Q374" s="486"/>
      <c r="R374" s="486"/>
      <c r="S374" s="486"/>
    </row>
    <row r="375" spans="1:19">
      <c r="A375" s="20"/>
      <c r="B375" s="20">
        <v>366</v>
      </c>
      <c r="C375" s="486">
        <f t="shared" si="43"/>
        <v>0</v>
      </c>
      <c r="D375" s="486">
        <f t="shared" si="44"/>
        <v>0</v>
      </c>
      <c r="E375" s="486">
        <f t="shared" si="40"/>
        <v>0</v>
      </c>
      <c r="F375" s="486">
        <f t="shared" si="45"/>
        <v>0</v>
      </c>
      <c r="G375" s="486"/>
      <c r="H375" s="486"/>
      <c r="J375" s="20"/>
      <c r="K375" s="20">
        <v>366</v>
      </c>
      <c r="L375" s="486">
        <f t="shared" si="46"/>
        <v>0</v>
      </c>
      <c r="M375" s="486">
        <f t="shared" si="41"/>
        <v>0</v>
      </c>
      <c r="N375" s="486">
        <f t="shared" si="42"/>
        <v>0</v>
      </c>
      <c r="O375" s="486">
        <f t="shared" si="47"/>
        <v>0</v>
      </c>
      <c r="P375" s="486"/>
      <c r="Q375" s="486"/>
      <c r="R375" s="486"/>
      <c r="S375" s="486"/>
    </row>
    <row r="376" spans="1:19">
      <c r="A376" s="20"/>
      <c r="B376" s="20">
        <v>367</v>
      </c>
      <c r="C376" s="486">
        <f t="shared" si="43"/>
        <v>0</v>
      </c>
      <c r="D376" s="486">
        <f t="shared" si="44"/>
        <v>0</v>
      </c>
      <c r="E376" s="486">
        <f t="shared" si="40"/>
        <v>0</v>
      </c>
      <c r="F376" s="486">
        <f t="shared" si="45"/>
        <v>0</v>
      </c>
      <c r="G376" s="486"/>
      <c r="H376" s="486"/>
      <c r="J376" s="20"/>
      <c r="K376" s="20">
        <v>367</v>
      </c>
      <c r="L376" s="486">
        <f t="shared" si="46"/>
        <v>0</v>
      </c>
      <c r="M376" s="486">
        <f t="shared" si="41"/>
        <v>0</v>
      </c>
      <c r="N376" s="486">
        <f t="shared" si="42"/>
        <v>0</v>
      </c>
      <c r="O376" s="486">
        <f t="shared" si="47"/>
        <v>0</v>
      </c>
      <c r="P376" s="486"/>
      <c r="Q376" s="486"/>
      <c r="R376" s="486"/>
      <c r="S376" s="486"/>
    </row>
    <row r="377" spans="1:19">
      <c r="A377" s="20"/>
      <c r="B377" s="20">
        <v>368</v>
      </c>
      <c r="C377" s="486">
        <f t="shared" si="43"/>
        <v>0</v>
      </c>
      <c r="D377" s="486">
        <f t="shared" si="44"/>
        <v>0</v>
      </c>
      <c r="E377" s="486">
        <f t="shared" si="40"/>
        <v>0</v>
      </c>
      <c r="F377" s="486">
        <f t="shared" si="45"/>
        <v>0</v>
      </c>
      <c r="G377" s="486"/>
      <c r="H377" s="486"/>
      <c r="J377" s="20"/>
      <c r="K377" s="20">
        <v>368</v>
      </c>
      <c r="L377" s="486">
        <f t="shared" si="46"/>
        <v>0</v>
      </c>
      <c r="M377" s="486">
        <f t="shared" si="41"/>
        <v>0</v>
      </c>
      <c r="N377" s="486">
        <f t="shared" si="42"/>
        <v>0</v>
      </c>
      <c r="O377" s="486">
        <f t="shared" si="47"/>
        <v>0</v>
      </c>
      <c r="P377" s="486"/>
      <c r="Q377" s="486"/>
      <c r="R377" s="486"/>
      <c r="S377" s="486"/>
    </row>
    <row r="378" spans="1:19">
      <c r="A378" s="20"/>
      <c r="B378" s="20">
        <v>369</v>
      </c>
      <c r="C378" s="486">
        <f t="shared" si="43"/>
        <v>0</v>
      </c>
      <c r="D378" s="486">
        <f t="shared" si="44"/>
        <v>0</v>
      </c>
      <c r="E378" s="486">
        <f t="shared" si="40"/>
        <v>0</v>
      </c>
      <c r="F378" s="486">
        <f t="shared" si="45"/>
        <v>0</v>
      </c>
      <c r="G378" s="486"/>
      <c r="H378" s="486"/>
      <c r="J378" s="20"/>
      <c r="K378" s="20">
        <v>369</v>
      </c>
      <c r="L378" s="486">
        <f t="shared" si="46"/>
        <v>0</v>
      </c>
      <c r="M378" s="486">
        <f t="shared" si="41"/>
        <v>0</v>
      </c>
      <c r="N378" s="486">
        <f t="shared" si="42"/>
        <v>0</v>
      </c>
      <c r="O378" s="486">
        <f t="shared" si="47"/>
        <v>0</v>
      </c>
      <c r="P378" s="486"/>
      <c r="Q378" s="486"/>
      <c r="R378" s="486"/>
      <c r="S378" s="486"/>
    </row>
    <row r="379" spans="1:19">
      <c r="A379" s="20"/>
      <c r="B379" s="20">
        <v>370</v>
      </c>
      <c r="C379" s="486">
        <f t="shared" si="43"/>
        <v>0</v>
      </c>
      <c r="D379" s="486">
        <f t="shared" si="44"/>
        <v>0</v>
      </c>
      <c r="E379" s="486">
        <f t="shared" si="40"/>
        <v>0</v>
      </c>
      <c r="F379" s="486">
        <f t="shared" si="45"/>
        <v>0</v>
      </c>
      <c r="G379" s="486"/>
      <c r="H379" s="486"/>
      <c r="J379" s="20"/>
      <c r="K379" s="20">
        <v>370</v>
      </c>
      <c r="L379" s="486">
        <f t="shared" si="46"/>
        <v>0</v>
      </c>
      <c r="M379" s="486">
        <f t="shared" si="41"/>
        <v>0</v>
      </c>
      <c r="N379" s="486">
        <f t="shared" si="42"/>
        <v>0</v>
      </c>
      <c r="O379" s="486">
        <f t="shared" si="47"/>
        <v>0</v>
      </c>
      <c r="P379" s="486"/>
      <c r="Q379" s="486"/>
      <c r="R379" s="486"/>
      <c r="S379" s="486"/>
    </row>
    <row r="380" spans="1:19">
      <c r="A380" s="20"/>
      <c r="B380" s="20">
        <v>371</v>
      </c>
      <c r="C380" s="486">
        <f t="shared" si="43"/>
        <v>0</v>
      </c>
      <c r="D380" s="486">
        <f t="shared" si="44"/>
        <v>0</v>
      </c>
      <c r="E380" s="486">
        <f t="shared" si="40"/>
        <v>0</v>
      </c>
      <c r="F380" s="486">
        <f t="shared" si="45"/>
        <v>0</v>
      </c>
      <c r="G380" s="486"/>
      <c r="H380" s="486"/>
      <c r="J380" s="20"/>
      <c r="K380" s="20">
        <v>371</v>
      </c>
      <c r="L380" s="486">
        <f t="shared" si="46"/>
        <v>0</v>
      </c>
      <c r="M380" s="486">
        <f t="shared" si="41"/>
        <v>0</v>
      </c>
      <c r="N380" s="486">
        <f t="shared" si="42"/>
        <v>0</v>
      </c>
      <c r="O380" s="486">
        <f t="shared" si="47"/>
        <v>0</v>
      </c>
      <c r="P380" s="486"/>
      <c r="Q380" s="486"/>
      <c r="R380" s="486"/>
      <c r="S380" s="486"/>
    </row>
    <row r="381" spans="1:19">
      <c r="A381" s="21"/>
      <c r="B381" s="21">
        <v>372</v>
      </c>
      <c r="C381" s="487">
        <f t="shared" si="43"/>
        <v>0</v>
      </c>
      <c r="D381" s="487">
        <f t="shared" si="44"/>
        <v>0</v>
      </c>
      <c r="E381" s="487">
        <f t="shared" si="40"/>
        <v>0</v>
      </c>
      <c r="F381" s="487">
        <f t="shared" si="45"/>
        <v>0</v>
      </c>
      <c r="G381" s="487"/>
      <c r="H381" s="487"/>
      <c r="J381" s="21"/>
      <c r="K381" s="21">
        <v>372</v>
      </c>
      <c r="L381" s="487">
        <f t="shared" si="46"/>
        <v>0</v>
      </c>
      <c r="M381" s="487">
        <f t="shared" si="41"/>
        <v>0</v>
      </c>
      <c r="N381" s="487">
        <f t="shared" si="42"/>
        <v>0</v>
      </c>
      <c r="O381" s="487">
        <f t="shared" si="47"/>
        <v>0</v>
      </c>
      <c r="P381" s="487"/>
      <c r="Q381" s="487"/>
      <c r="R381" s="486"/>
      <c r="S381" s="486"/>
    </row>
    <row r="382" spans="1:19">
      <c r="A382" s="20">
        <v>32</v>
      </c>
      <c r="B382" s="20">
        <v>373</v>
      </c>
      <c r="C382" s="486">
        <f t="shared" si="43"/>
        <v>0</v>
      </c>
      <c r="D382" s="486">
        <f t="shared" si="44"/>
        <v>0</v>
      </c>
      <c r="E382" s="486">
        <f t="shared" si="40"/>
        <v>0</v>
      </c>
      <c r="F382" s="486">
        <f t="shared" si="45"/>
        <v>0</v>
      </c>
      <c r="G382" s="486">
        <f>AVERAGE(F382:F393)</f>
        <v>0</v>
      </c>
      <c r="H382" s="486">
        <f>G382*$D$4</f>
        <v>0</v>
      </c>
      <c r="J382" s="20">
        <v>32</v>
      </c>
      <c r="K382" s="20">
        <v>373</v>
      </c>
      <c r="L382" s="486">
        <f t="shared" si="46"/>
        <v>0</v>
      </c>
      <c r="M382" s="486">
        <f t="shared" si="41"/>
        <v>0</v>
      </c>
      <c r="N382" s="486">
        <f t="shared" si="42"/>
        <v>0</v>
      </c>
      <c r="O382" s="486">
        <f t="shared" si="47"/>
        <v>0</v>
      </c>
      <c r="P382" s="486">
        <f>AVERAGE(O382:O393)</f>
        <v>0</v>
      </c>
      <c r="Q382" s="486">
        <f>P382*$M$4</f>
        <v>0</v>
      </c>
      <c r="R382" s="486"/>
      <c r="S382" s="486">
        <f>H382+Q382</f>
        <v>0</v>
      </c>
    </row>
    <row r="383" spans="1:19">
      <c r="A383" s="20"/>
      <c r="B383" s="20">
        <v>374</v>
      </c>
      <c r="C383" s="486">
        <f t="shared" si="43"/>
        <v>0</v>
      </c>
      <c r="D383" s="486">
        <f t="shared" si="44"/>
        <v>0</v>
      </c>
      <c r="E383" s="486">
        <f t="shared" si="40"/>
        <v>0</v>
      </c>
      <c r="F383" s="486">
        <f t="shared" si="45"/>
        <v>0</v>
      </c>
      <c r="G383" s="486"/>
      <c r="H383" s="486"/>
      <c r="J383" s="20"/>
      <c r="K383" s="20">
        <v>374</v>
      </c>
      <c r="L383" s="486">
        <f t="shared" si="46"/>
        <v>0</v>
      </c>
      <c r="M383" s="486">
        <f t="shared" si="41"/>
        <v>0</v>
      </c>
      <c r="N383" s="486">
        <f t="shared" si="42"/>
        <v>0</v>
      </c>
      <c r="O383" s="486">
        <f t="shared" si="47"/>
        <v>0</v>
      </c>
      <c r="P383" s="486"/>
      <c r="Q383" s="486"/>
      <c r="R383" s="486"/>
      <c r="S383" s="486"/>
    </row>
    <row r="384" spans="1:19">
      <c r="A384" s="20"/>
      <c r="B384" s="20">
        <v>375</v>
      </c>
      <c r="C384" s="486">
        <f t="shared" si="43"/>
        <v>0</v>
      </c>
      <c r="D384" s="486">
        <f t="shared" si="44"/>
        <v>0</v>
      </c>
      <c r="E384" s="486">
        <f t="shared" si="40"/>
        <v>0</v>
      </c>
      <c r="F384" s="486">
        <f t="shared" si="45"/>
        <v>0</v>
      </c>
      <c r="G384" s="486"/>
      <c r="H384" s="486"/>
      <c r="J384" s="20"/>
      <c r="K384" s="20">
        <v>375</v>
      </c>
      <c r="L384" s="486">
        <f t="shared" si="46"/>
        <v>0</v>
      </c>
      <c r="M384" s="486">
        <f t="shared" si="41"/>
        <v>0</v>
      </c>
      <c r="N384" s="486">
        <f t="shared" si="42"/>
        <v>0</v>
      </c>
      <c r="O384" s="486">
        <f t="shared" si="47"/>
        <v>0</v>
      </c>
      <c r="P384" s="486"/>
      <c r="Q384" s="486"/>
      <c r="R384" s="486"/>
      <c r="S384" s="486"/>
    </row>
    <row r="385" spans="1:19">
      <c r="A385" s="20"/>
      <c r="B385" s="20">
        <v>376</v>
      </c>
      <c r="C385" s="486">
        <f t="shared" si="43"/>
        <v>0</v>
      </c>
      <c r="D385" s="486">
        <f t="shared" si="44"/>
        <v>0</v>
      </c>
      <c r="E385" s="486">
        <f t="shared" si="40"/>
        <v>0</v>
      </c>
      <c r="F385" s="486">
        <f t="shared" si="45"/>
        <v>0</v>
      </c>
      <c r="G385" s="486"/>
      <c r="H385" s="486"/>
      <c r="J385" s="20"/>
      <c r="K385" s="20">
        <v>376</v>
      </c>
      <c r="L385" s="486">
        <f t="shared" si="46"/>
        <v>0</v>
      </c>
      <c r="M385" s="486">
        <f t="shared" si="41"/>
        <v>0</v>
      </c>
      <c r="N385" s="486">
        <f t="shared" si="42"/>
        <v>0</v>
      </c>
      <c r="O385" s="486">
        <f t="shared" si="47"/>
        <v>0</v>
      </c>
      <c r="P385" s="486"/>
      <c r="Q385" s="486"/>
      <c r="R385" s="486"/>
      <c r="S385" s="486"/>
    </row>
    <row r="386" spans="1:19">
      <c r="A386" s="20"/>
      <c r="B386" s="20">
        <v>377</v>
      </c>
      <c r="C386" s="486">
        <f t="shared" si="43"/>
        <v>0</v>
      </c>
      <c r="D386" s="486">
        <f t="shared" si="44"/>
        <v>0</v>
      </c>
      <c r="E386" s="486">
        <f t="shared" si="40"/>
        <v>0</v>
      </c>
      <c r="F386" s="486">
        <f t="shared" si="45"/>
        <v>0</v>
      </c>
      <c r="G386" s="486"/>
      <c r="H386" s="486"/>
      <c r="J386" s="20"/>
      <c r="K386" s="20">
        <v>377</v>
      </c>
      <c r="L386" s="486">
        <f t="shared" si="46"/>
        <v>0</v>
      </c>
      <c r="M386" s="486">
        <f t="shared" si="41"/>
        <v>0</v>
      </c>
      <c r="N386" s="486">
        <f t="shared" si="42"/>
        <v>0</v>
      </c>
      <c r="O386" s="486">
        <f t="shared" si="47"/>
        <v>0</v>
      </c>
      <c r="P386" s="486"/>
      <c r="Q386" s="486"/>
      <c r="R386" s="486"/>
      <c r="S386" s="486"/>
    </row>
    <row r="387" spans="1:19">
      <c r="A387" s="20"/>
      <c r="B387" s="20">
        <v>378</v>
      </c>
      <c r="C387" s="486">
        <f t="shared" si="43"/>
        <v>0</v>
      </c>
      <c r="D387" s="486">
        <f t="shared" si="44"/>
        <v>0</v>
      </c>
      <c r="E387" s="486">
        <f t="shared" si="40"/>
        <v>0</v>
      </c>
      <c r="F387" s="486">
        <f t="shared" si="45"/>
        <v>0</v>
      </c>
      <c r="G387" s="486"/>
      <c r="H387" s="486"/>
      <c r="J387" s="20"/>
      <c r="K387" s="20">
        <v>378</v>
      </c>
      <c r="L387" s="486">
        <f t="shared" si="46"/>
        <v>0</v>
      </c>
      <c r="M387" s="486">
        <f t="shared" si="41"/>
        <v>0</v>
      </c>
      <c r="N387" s="486">
        <f t="shared" si="42"/>
        <v>0</v>
      </c>
      <c r="O387" s="486">
        <f t="shared" si="47"/>
        <v>0</v>
      </c>
      <c r="P387" s="486"/>
      <c r="Q387" s="486"/>
      <c r="R387" s="486"/>
      <c r="S387" s="486"/>
    </row>
    <row r="388" spans="1:19">
      <c r="A388" s="20"/>
      <c r="B388" s="20">
        <v>379</v>
      </c>
      <c r="C388" s="486">
        <f t="shared" si="43"/>
        <v>0</v>
      </c>
      <c r="D388" s="486">
        <f t="shared" si="44"/>
        <v>0</v>
      </c>
      <c r="E388" s="486">
        <f t="shared" si="40"/>
        <v>0</v>
      </c>
      <c r="F388" s="486">
        <f t="shared" si="45"/>
        <v>0</v>
      </c>
      <c r="G388" s="486"/>
      <c r="H388" s="486"/>
      <c r="J388" s="20"/>
      <c r="K388" s="20">
        <v>379</v>
      </c>
      <c r="L388" s="486">
        <f t="shared" si="46"/>
        <v>0</v>
      </c>
      <c r="M388" s="486">
        <f t="shared" si="41"/>
        <v>0</v>
      </c>
      <c r="N388" s="486">
        <f t="shared" si="42"/>
        <v>0</v>
      </c>
      <c r="O388" s="486">
        <f t="shared" si="47"/>
        <v>0</v>
      </c>
      <c r="P388" s="486"/>
      <c r="Q388" s="486"/>
      <c r="R388" s="486"/>
      <c r="S388" s="486"/>
    </row>
    <row r="389" spans="1:19">
      <c r="A389" s="20"/>
      <c r="B389" s="20">
        <v>380</v>
      </c>
      <c r="C389" s="486">
        <f t="shared" si="43"/>
        <v>0</v>
      </c>
      <c r="D389" s="486">
        <f t="shared" si="44"/>
        <v>0</v>
      </c>
      <c r="E389" s="486">
        <f t="shared" si="40"/>
        <v>0</v>
      </c>
      <c r="F389" s="486">
        <f t="shared" si="45"/>
        <v>0</v>
      </c>
      <c r="G389" s="486"/>
      <c r="H389" s="486"/>
      <c r="J389" s="20"/>
      <c r="K389" s="20">
        <v>380</v>
      </c>
      <c r="L389" s="486">
        <f t="shared" si="46"/>
        <v>0</v>
      </c>
      <c r="M389" s="486">
        <f t="shared" si="41"/>
        <v>0</v>
      </c>
      <c r="N389" s="486">
        <f t="shared" si="42"/>
        <v>0</v>
      </c>
      <c r="O389" s="486">
        <f t="shared" si="47"/>
        <v>0</v>
      </c>
      <c r="P389" s="486"/>
      <c r="Q389" s="486"/>
      <c r="R389" s="486"/>
      <c r="S389" s="486"/>
    </row>
    <row r="390" spans="1:19">
      <c r="A390" s="20"/>
      <c r="B390" s="20">
        <v>381</v>
      </c>
      <c r="C390" s="486">
        <f t="shared" si="43"/>
        <v>0</v>
      </c>
      <c r="D390" s="486">
        <f t="shared" si="44"/>
        <v>0</v>
      </c>
      <c r="E390" s="486">
        <f t="shared" si="40"/>
        <v>0</v>
      </c>
      <c r="F390" s="486">
        <f t="shared" si="45"/>
        <v>0</v>
      </c>
      <c r="G390" s="486"/>
      <c r="H390" s="486"/>
      <c r="J390" s="20"/>
      <c r="K390" s="20">
        <v>381</v>
      </c>
      <c r="L390" s="486">
        <f t="shared" si="46"/>
        <v>0</v>
      </c>
      <c r="M390" s="486">
        <f t="shared" si="41"/>
        <v>0</v>
      </c>
      <c r="N390" s="486">
        <f t="shared" si="42"/>
        <v>0</v>
      </c>
      <c r="O390" s="486">
        <f t="shared" si="47"/>
        <v>0</v>
      </c>
      <c r="P390" s="486"/>
      <c r="Q390" s="486"/>
      <c r="R390" s="486"/>
      <c r="S390" s="486"/>
    </row>
    <row r="391" spans="1:19">
      <c r="A391" s="20"/>
      <c r="B391" s="20">
        <v>382</v>
      </c>
      <c r="C391" s="486">
        <f t="shared" si="43"/>
        <v>0</v>
      </c>
      <c r="D391" s="486">
        <f t="shared" si="44"/>
        <v>0</v>
      </c>
      <c r="E391" s="486">
        <f t="shared" si="40"/>
        <v>0</v>
      </c>
      <c r="F391" s="486">
        <f t="shared" si="45"/>
        <v>0</v>
      </c>
      <c r="G391" s="486"/>
      <c r="H391" s="486"/>
      <c r="J391" s="20"/>
      <c r="K391" s="20">
        <v>382</v>
      </c>
      <c r="L391" s="486">
        <f t="shared" si="46"/>
        <v>0</v>
      </c>
      <c r="M391" s="486">
        <f t="shared" si="41"/>
        <v>0</v>
      </c>
      <c r="N391" s="486">
        <f t="shared" si="42"/>
        <v>0</v>
      </c>
      <c r="O391" s="486">
        <f t="shared" si="47"/>
        <v>0</v>
      </c>
      <c r="P391" s="486"/>
      <c r="Q391" s="486"/>
      <c r="R391" s="486"/>
      <c r="S391" s="486"/>
    </row>
    <row r="392" spans="1:19">
      <c r="A392" s="20"/>
      <c r="B392" s="20">
        <v>383</v>
      </c>
      <c r="C392" s="486">
        <f t="shared" si="43"/>
        <v>0</v>
      </c>
      <c r="D392" s="486">
        <f t="shared" si="44"/>
        <v>0</v>
      </c>
      <c r="E392" s="486">
        <f t="shared" si="40"/>
        <v>0</v>
      </c>
      <c r="F392" s="486">
        <f t="shared" si="45"/>
        <v>0</v>
      </c>
      <c r="G392" s="486"/>
      <c r="H392" s="486"/>
      <c r="J392" s="20"/>
      <c r="K392" s="20">
        <v>383</v>
      </c>
      <c r="L392" s="486">
        <f t="shared" si="46"/>
        <v>0</v>
      </c>
      <c r="M392" s="486">
        <f t="shared" si="41"/>
        <v>0</v>
      </c>
      <c r="N392" s="486">
        <f t="shared" si="42"/>
        <v>0</v>
      </c>
      <c r="O392" s="486">
        <f t="shared" si="47"/>
        <v>0</v>
      </c>
      <c r="P392" s="486"/>
      <c r="Q392" s="486"/>
      <c r="R392" s="486"/>
      <c r="S392" s="486"/>
    </row>
    <row r="393" spans="1:19">
      <c r="A393" s="21"/>
      <c r="B393" s="21">
        <v>384</v>
      </c>
      <c r="C393" s="487">
        <f t="shared" si="43"/>
        <v>0</v>
      </c>
      <c r="D393" s="487">
        <f t="shared" si="44"/>
        <v>0</v>
      </c>
      <c r="E393" s="487">
        <f t="shared" si="40"/>
        <v>0</v>
      </c>
      <c r="F393" s="487">
        <f t="shared" si="45"/>
        <v>0</v>
      </c>
      <c r="G393" s="487"/>
      <c r="H393" s="487"/>
      <c r="J393" s="21"/>
      <c r="K393" s="21">
        <v>384</v>
      </c>
      <c r="L393" s="487">
        <f t="shared" si="46"/>
        <v>0</v>
      </c>
      <c r="M393" s="487">
        <f t="shared" si="41"/>
        <v>0</v>
      </c>
      <c r="N393" s="487">
        <f t="shared" si="42"/>
        <v>0</v>
      </c>
      <c r="O393" s="487">
        <f t="shared" si="47"/>
        <v>0</v>
      </c>
      <c r="P393" s="487"/>
      <c r="Q393" s="487"/>
      <c r="R393" s="486"/>
      <c r="S393" s="486"/>
    </row>
    <row r="394" spans="1:19">
      <c r="A394" s="20">
        <v>33</v>
      </c>
      <c r="B394" s="20">
        <v>385</v>
      </c>
      <c r="C394" s="486">
        <f t="shared" si="43"/>
        <v>0</v>
      </c>
      <c r="D394" s="486">
        <f t="shared" si="44"/>
        <v>0</v>
      </c>
      <c r="E394" s="486">
        <f t="shared" si="40"/>
        <v>0</v>
      </c>
      <c r="F394" s="486">
        <f t="shared" si="45"/>
        <v>0</v>
      </c>
      <c r="G394" s="486">
        <f>AVERAGE(F394:F405)</f>
        <v>0</v>
      </c>
      <c r="H394" s="486">
        <f>G394*$D$4</f>
        <v>0</v>
      </c>
      <c r="J394" s="20">
        <v>33</v>
      </c>
      <c r="K394" s="20">
        <v>385</v>
      </c>
      <c r="L394" s="486">
        <f t="shared" si="46"/>
        <v>0</v>
      </c>
      <c r="M394" s="486">
        <f t="shared" si="41"/>
        <v>0</v>
      </c>
      <c r="N394" s="486">
        <f t="shared" si="42"/>
        <v>0</v>
      </c>
      <c r="O394" s="486">
        <f t="shared" si="47"/>
        <v>0</v>
      </c>
      <c r="P394" s="486">
        <f>AVERAGE(O394:O405)</f>
        <v>0</v>
      </c>
      <c r="Q394" s="486">
        <f>P394*$M$4</f>
        <v>0</v>
      </c>
      <c r="R394" s="486"/>
      <c r="S394" s="486">
        <f>H394+Q394</f>
        <v>0</v>
      </c>
    </row>
    <row r="395" spans="1:19">
      <c r="A395" s="20"/>
      <c r="B395" s="20">
        <v>386</v>
      </c>
      <c r="C395" s="486">
        <f t="shared" si="43"/>
        <v>0</v>
      </c>
      <c r="D395" s="486">
        <f t="shared" si="44"/>
        <v>0</v>
      </c>
      <c r="E395" s="486">
        <f t="shared" ref="E395:E458" si="48">IF(ROUND(C395,2)&gt;0,$D$7-D395,0)</f>
        <v>0</v>
      </c>
      <c r="F395" s="486">
        <f t="shared" si="45"/>
        <v>0</v>
      </c>
      <c r="G395" s="486"/>
      <c r="H395" s="486"/>
      <c r="J395" s="20"/>
      <c r="K395" s="20">
        <v>386</v>
      </c>
      <c r="L395" s="486">
        <f t="shared" si="46"/>
        <v>0</v>
      </c>
      <c r="M395" s="486">
        <f t="shared" ref="M395:M458" si="49">L395*$M$3/12</f>
        <v>0</v>
      </c>
      <c r="N395" s="486">
        <f t="shared" ref="N395:N458" si="50">IF(ROUND(L395,2)&gt;0,$M$7-M395,0)</f>
        <v>0</v>
      </c>
      <c r="O395" s="486">
        <f t="shared" si="47"/>
        <v>0</v>
      </c>
      <c r="P395" s="486"/>
      <c r="Q395" s="486"/>
      <c r="R395" s="486"/>
      <c r="S395" s="486"/>
    </row>
    <row r="396" spans="1:19">
      <c r="A396" s="20"/>
      <c r="B396" s="20">
        <v>387</v>
      </c>
      <c r="C396" s="486">
        <f t="shared" ref="C396:C459" si="51">F395</f>
        <v>0</v>
      </c>
      <c r="D396" s="486">
        <f t="shared" ref="D396:D459" si="52">C396*$D$3/12</f>
        <v>0</v>
      </c>
      <c r="E396" s="486">
        <f t="shared" si="48"/>
        <v>0</v>
      </c>
      <c r="F396" s="486">
        <f t="shared" ref="F396:F459" si="53">C396-E396</f>
        <v>0</v>
      </c>
      <c r="G396" s="486"/>
      <c r="H396" s="486"/>
      <c r="J396" s="20"/>
      <c r="K396" s="20">
        <v>387</v>
      </c>
      <c r="L396" s="486">
        <f t="shared" ref="L396:L459" si="54">O395</f>
        <v>0</v>
      </c>
      <c r="M396" s="486">
        <f t="shared" si="49"/>
        <v>0</v>
      </c>
      <c r="N396" s="486">
        <f t="shared" si="50"/>
        <v>0</v>
      </c>
      <c r="O396" s="486">
        <f t="shared" ref="O396:O459" si="55">L396-N396</f>
        <v>0</v>
      </c>
      <c r="P396" s="486"/>
      <c r="Q396" s="486"/>
      <c r="R396" s="486"/>
      <c r="S396" s="486"/>
    </row>
    <row r="397" spans="1:19">
      <c r="A397" s="20"/>
      <c r="B397" s="20">
        <v>388</v>
      </c>
      <c r="C397" s="486">
        <f t="shared" si="51"/>
        <v>0</v>
      </c>
      <c r="D397" s="486">
        <f t="shared" si="52"/>
        <v>0</v>
      </c>
      <c r="E397" s="486">
        <f t="shared" si="48"/>
        <v>0</v>
      </c>
      <c r="F397" s="486">
        <f t="shared" si="53"/>
        <v>0</v>
      </c>
      <c r="G397" s="486"/>
      <c r="H397" s="486"/>
      <c r="J397" s="20"/>
      <c r="K397" s="20">
        <v>388</v>
      </c>
      <c r="L397" s="486">
        <f t="shared" si="54"/>
        <v>0</v>
      </c>
      <c r="M397" s="486">
        <f t="shared" si="49"/>
        <v>0</v>
      </c>
      <c r="N397" s="486">
        <f t="shared" si="50"/>
        <v>0</v>
      </c>
      <c r="O397" s="486">
        <f t="shared" si="55"/>
        <v>0</v>
      </c>
      <c r="P397" s="486"/>
      <c r="Q397" s="486"/>
      <c r="R397" s="486"/>
      <c r="S397" s="486"/>
    </row>
    <row r="398" spans="1:19">
      <c r="A398" s="20"/>
      <c r="B398" s="20">
        <v>389</v>
      </c>
      <c r="C398" s="486">
        <f t="shared" si="51"/>
        <v>0</v>
      </c>
      <c r="D398" s="486">
        <f t="shared" si="52"/>
        <v>0</v>
      </c>
      <c r="E398" s="486">
        <f t="shared" si="48"/>
        <v>0</v>
      </c>
      <c r="F398" s="486">
        <f t="shared" si="53"/>
        <v>0</v>
      </c>
      <c r="G398" s="486"/>
      <c r="H398" s="486"/>
      <c r="J398" s="20"/>
      <c r="K398" s="20">
        <v>389</v>
      </c>
      <c r="L398" s="486">
        <f t="shared" si="54"/>
        <v>0</v>
      </c>
      <c r="M398" s="486">
        <f t="shared" si="49"/>
        <v>0</v>
      </c>
      <c r="N398" s="486">
        <f t="shared" si="50"/>
        <v>0</v>
      </c>
      <c r="O398" s="486">
        <f t="shared" si="55"/>
        <v>0</v>
      </c>
      <c r="P398" s="486"/>
      <c r="Q398" s="486"/>
      <c r="R398" s="486"/>
      <c r="S398" s="486"/>
    </row>
    <row r="399" spans="1:19">
      <c r="A399" s="20"/>
      <c r="B399" s="20">
        <v>390</v>
      </c>
      <c r="C399" s="486">
        <f t="shared" si="51"/>
        <v>0</v>
      </c>
      <c r="D399" s="486">
        <f t="shared" si="52"/>
        <v>0</v>
      </c>
      <c r="E399" s="486">
        <f t="shared" si="48"/>
        <v>0</v>
      </c>
      <c r="F399" s="486">
        <f t="shared" si="53"/>
        <v>0</v>
      </c>
      <c r="G399" s="486"/>
      <c r="H399" s="486"/>
      <c r="J399" s="20"/>
      <c r="K399" s="20">
        <v>390</v>
      </c>
      <c r="L399" s="486">
        <f t="shared" si="54"/>
        <v>0</v>
      </c>
      <c r="M399" s="486">
        <f t="shared" si="49"/>
        <v>0</v>
      </c>
      <c r="N399" s="486">
        <f t="shared" si="50"/>
        <v>0</v>
      </c>
      <c r="O399" s="486">
        <f t="shared" si="55"/>
        <v>0</v>
      </c>
      <c r="P399" s="486"/>
      <c r="Q399" s="486"/>
      <c r="R399" s="486"/>
      <c r="S399" s="486"/>
    </row>
    <row r="400" spans="1:19">
      <c r="A400" s="20"/>
      <c r="B400" s="20">
        <v>391</v>
      </c>
      <c r="C400" s="486">
        <f t="shared" si="51"/>
        <v>0</v>
      </c>
      <c r="D400" s="486">
        <f t="shared" si="52"/>
        <v>0</v>
      </c>
      <c r="E400" s="486">
        <f t="shared" si="48"/>
        <v>0</v>
      </c>
      <c r="F400" s="486">
        <f t="shared" si="53"/>
        <v>0</v>
      </c>
      <c r="G400" s="486"/>
      <c r="H400" s="486"/>
      <c r="J400" s="20"/>
      <c r="K400" s="20">
        <v>391</v>
      </c>
      <c r="L400" s="486">
        <f t="shared" si="54"/>
        <v>0</v>
      </c>
      <c r="M400" s="486">
        <f t="shared" si="49"/>
        <v>0</v>
      </c>
      <c r="N400" s="486">
        <f t="shared" si="50"/>
        <v>0</v>
      </c>
      <c r="O400" s="486">
        <f t="shared" si="55"/>
        <v>0</v>
      </c>
      <c r="P400" s="486"/>
      <c r="Q400" s="486"/>
      <c r="R400" s="486"/>
      <c r="S400" s="486"/>
    </row>
    <row r="401" spans="1:19">
      <c r="A401" s="20"/>
      <c r="B401" s="20">
        <v>392</v>
      </c>
      <c r="C401" s="486">
        <f t="shared" si="51"/>
        <v>0</v>
      </c>
      <c r="D401" s="486">
        <f t="shared" si="52"/>
        <v>0</v>
      </c>
      <c r="E401" s="486">
        <f t="shared" si="48"/>
        <v>0</v>
      </c>
      <c r="F401" s="486">
        <f t="shared" si="53"/>
        <v>0</v>
      </c>
      <c r="G401" s="486"/>
      <c r="H401" s="486"/>
      <c r="J401" s="20"/>
      <c r="K401" s="20">
        <v>392</v>
      </c>
      <c r="L401" s="486">
        <f t="shared" si="54"/>
        <v>0</v>
      </c>
      <c r="M401" s="486">
        <f t="shared" si="49"/>
        <v>0</v>
      </c>
      <c r="N401" s="486">
        <f t="shared" si="50"/>
        <v>0</v>
      </c>
      <c r="O401" s="486">
        <f t="shared" si="55"/>
        <v>0</v>
      </c>
      <c r="P401" s="486"/>
      <c r="Q401" s="486"/>
      <c r="R401" s="486"/>
      <c r="S401" s="486"/>
    </row>
    <row r="402" spans="1:19">
      <c r="A402" s="20"/>
      <c r="B402" s="20">
        <v>393</v>
      </c>
      <c r="C402" s="486">
        <f t="shared" si="51"/>
        <v>0</v>
      </c>
      <c r="D402" s="486">
        <f t="shared" si="52"/>
        <v>0</v>
      </c>
      <c r="E402" s="486">
        <f t="shared" si="48"/>
        <v>0</v>
      </c>
      <c r="F402" s="486">
        <f t="shared" si="53"/>
        <v>0</v>
      </c>
      <c r="G402" s="486"/>
      <c r="H402" s="486"/>
      <c r="J402" s="20"/>
      <c r="K402" s="20">
        <v>393</v>
      </c>
      <c r="L402" s="486">
        <f t="shared" si="54"/>
        <v>0</v>
      </c>
      <c r="M402" s="486">
        <f t="shared" si="49"/>
        <v>0</v>
      </c>
      <c r="N402" s="486">
        <f t="shared" si="50"/>
        <v>0</v>
      </c>
      <c r="O402" s="486">
        <f t="shared" si="55"/>
        <v>0</v>
      </c>
      <c r="P402" s="486"/>
      <c r="Q402" s="486"/>
      <c r="R402" s="486"/>
      <c r="S402" s="486"/>
    </row>
    <row r="403" spans="1:19">
      <c r="A403" s="20"/>
      <c r="B403" s="20">
        <v>394</v>
      </c>
      <c r="C403" s="486">
        <f t="shared" si="51"/>
        <v>0</v>
      </c>
      <c r="D403" s="486">
        <f t="shared" si="52"/>
        <v>0</v>
      </c>
      <c r="E403" s="486">
        <f t="shared" si="48"/>
        <v>0</v>
      </c>
      <c r="F403" s="486">
        <f t="shared" si="53"/>
        <v>0</v>
      </c>
      <c r="G403" s="486"/>
      <c r="H403" s="486"/>
      <c r="J403" s="20"/>
      <c r="K403" s="20">
        <v>394</v>
      </c>
      <c r="L403" s="486">
        <f t="shared" si="54"/>
        <v>0</v>
      </c>
      <c r="M403" s="486">
        <f t="shared" si="49"/>
        <v>0</v>
      </c>
      <c r="N403" s="486">
        <f t="shared" si="50"/>
        <v>0</v>
      </c>
      <c r="O403" s="486">
        <f t="shared" si="55"/>
        <v>0</v>
      </c>
      <c r="P403" s="486"/>
      <c r="Q403" s="486"/>
      <c r="R403" s="486"/>
      <c r="S403" s="486"/>
    </row>
    <row r="404" spans="1:19">
      <c r="A404" s="20"/>
      <c r="B404" s="20">
        <v>395</v>
      </c>
      <c r="C404" s="486">
        <f t="shared" si="51"/>
        <v>0</v>
      </c>
      <c r="D404" s="486">
        <f t="shared" si="52"/>
        <v>0</v>
      </c>
      <c r="E404" s="486">
        <f t="shared" si="48"/>
        <v>0</v>
      </c>
      <c r="F404" s="486">
        <f t="shared" si="53"/>
        <v>0</v>
      </c>
      <c r="G404" s="486"/>
      <c r="H404" s="486"/>
      <c r="J404" s="20"/>
      <c r="K404" s="20">
        <v>395</v>
      </c>
      <c r="L404" s="486">
        <f t="shared" si="54"/>
        <v>0</v>
      </c>
      <c r="M404" s="486">
        <f t="shared" si="49"/>
        <v>0</v>
      </c>
      <c r="N404" s="486">
        <f t="shared" si="50"/>
        <v>0</v>
      </c>
      <c r="O404" s="486">
        <f t="shared" si="55"/>
        <v>0</v>
      </c>
      <c r="P404" s="486"/>
      <c r="Q404" s="486"/>
      <c r="R404" s="486"/>
      <c r="S404" s="486"/>
    </row>
    <row r="405" spans="1:19">
      <c r="A405" s="21"/>
      <c r="B405" s="21">
        <v>396</v>
      </c>
      <c r="C405" s="487">
        <f t="shared" si="51"/>
        <v>0</v>
      </c>
      <c r="D405" s="487">
        <f t="shared" si="52"/>
        <v>0</v>
      </c>
      <c r="E405" s="487">
        <f t="shared" si="48"/>
        <v>0</v>
      </c>
      <c r="F405" s="487">
        <f t="shared" si="53"/>
        <v>0</v>
      </c>
      <c r="G405" s="487"/>
      <c r="H405" s="487"/>
      <c r="J405" s="21"/>
      <c r="K405" s="21">
        <v>396</v>
      </c>
      <c r="L405" s="487">
        <f t="shared" si="54"/>
        <v>0</v>
      </c>
      <c r="M405" s="487">
        <f t="shared" si="49"/>
        <v>0</v>
      </c>
      <c r="N405" s="487">
        <f t="shared" si="50"/>
        <v>0</v>
      </c>
      <c r="O405" s="487">
        <f t="shared" si="55"/>
        <v>0</v>
      </c>
      <c r="P405" s="487"/>
      <c r="Q405" s="487"/>
      <c r="R405" s="486"/>
      <c r="S405" s="486"/>
    </row>
    <row r="406" spans="1:19">
      <c r="A406" s="20">
        <v>34</v>
      </c>
      <c r="B406" s="20">
        <v>397</v>
      </c>
      <c r="C406" s="486">
        <f t="shared" si="51"/>
        <v>0</v>
      </c>
      <c r="D406" s="486">
        <f t="shared" si="52"/>
        <v>0</v>
      </c>
      <c r="E406" s="486">
        <f t="shared" si="48"/>
        <v>0</v>
      </c>
      <c r="F406" s="486">
        <f t="shared" si="53"/>
        <v>0</v>
      </c>
      <c r="G406" s="486">
        <f>AVERAGE(F406:F417)</f>
        <v>0</v>
      </c>
      <c r="H406" s="486">
        <f>G406*$D$4</f>
        <v>0</v>
      </c>
      <c r="J406" s="20">
        <v>34</v>
      </c>
      <c r="K406" s="20">
        <v>397</v>
      </c>
      <c r="L406" s="486">
        <f t="shared" si="54"/>
        <v>0</v>
      </c>
      <c r="M406" s="486">
        <f t="shared" si="49"/>
        <v>0</v>
      </c>
      <c r="N406" s="486">
        <f t="shared" si="50"/>
        <v>0</v>
      </c>
      <c r="O406" s="486">
        <f t="shared" si="55"/>
        <v>0</v>
      </c>
      <c r="P406" s="486">
        <f>AVERAGE(O406:O417)</f>
        <v>0</v>
      </c>
      <c r="Q406" s="486">
        <f>P406*$M$4</f>
        <v>0</v>
      </c>
      <c r="R406" s="486"/>
      <c r="S406" s="486">
        <f>H406+Q406</f>
        <v>0</v>
      </c>
    </row>
    <row r="407" spans="1:19">
      <c r="A407" s="20"/>
      <c r="B407" s="20">
        <v>398</v>
      </c>
      <c r="C407" s="486">
        <f t="shared" si="51"/>
        <v>0</v>
      </c>
      <c r="D407" s="486">
        <f t="shared" si="52"/>
        <v>0</v>
      </c>
      <c r="E407" s="486">
        <f t="shared" si="48"/>
        <v>0</v>
      </c>
      <c r="F407" s="486">
        <f t="shared" si="53"/>
        <v>0</v>
      </c>
      <c r="G407" s="486"/>
      <c r="H407" s="486"/>
      <c r="J407" s="20"/>
      <c r="K407" s="20">
        <v>398</v>
      </c>
      <c r="L407" s="486">
        <f t="shared" si="54"/>
        <v>0</v>
      </c>
      <c r="M407" s="486">
        <f t="shared" si="49"/>
        <v>0</v>
      </c>
      <c r="N407" s="486">
        <f t="shared" si="50"/>
        <v>0</v>
      </c>
      <c r="O407" s="486">
        <f t="shared" si="55"/>
        <v>0</v>
      </c>
      <c r="P407" s="486"/>
      <c r="Q407" s="486"/>
      <c r="R407" s="486"/>
      <c r="S407" s="486"/>
    </row>
    <row r="408" spans="1:19">
      <c r="A408" s="20"/>
      <c r="B408" s="20">
        <v>399</v>
      </c>
      <c r="C408" s="486">
        <f t="shared" si="51"/>
        <v>0</v>
      </c>
      <c r="D408" s="486">
        <f t="shared" si="52"/>
        <v>0</v>
      </c>
      <c r="E408" s="486">
        <f t="shared" si="48"/>
        <v>0</v>
      </c>
      <c r="F408" s="486">
        <f t="shared" si="53"/>
        <v>0</v>
      </c>
      <c r="G408" s="486"/>
      <c r="H408" s="486"/>
      <c r="J408" s="20"/>
      <c r="K408" s="20">
        <v>399</v>
      </c>
      <c r="L408" s="486">
        <f t="shared" si="54"/>
        <v>0</v>
      </c>
      <c r="M408" s="486">
        <f t="shared" si="49"/>
        <v>0</v>
      </c>
      <c r="N408" s="486">
        <f t="shared" si="50"/>
        <v>0</v>
      </c>
      <c r="O408" s="486">
        <f t="shared" si="55"/>
        <v>0</v>
      </c>
      <c r="P408" s="486"/>
      <c r="Q408" s="486"/>
      <c r="R408" s="486"/>
      <c r="S408" s="486"/>
    </row>
    <row r="409" spans="1:19">
      <c r="A409" s="20"/>
      <c r="B409" s="20">
        <v>400</v>
      </c>
      <c r="C409" s="486">
        <f t="shared" si="51"/>
        <v>0</v>
      </c>
      <c r="D409" s="486">
        <f t="shared" si="52"/>
        <v>0</v>
      </c>
      <c r="E409" s="486">
        <f t="shared" si="48"/>
        <v>0</v>
      </c>
      <c r="F409" s="486">
        <f t="shared" si="53"/>
        <v>0</v>
      </c>
      <c r="G409" s="486"/>
      <c r="H409" s="486"/>
      <c r="J409" s="20"/>
      <c r="K409" s="20">
        <v>400</v>
      </c>
      <c r="L409" s="486">
        <f t="shared" si="54"/>
        <v>0</v>
      </c>
      <c r="M409" s="486">
        <f t="shared" si="49"/>
        <v>0</v>
      </c>
      <c r="N409" s="486">
        <f t="shared" si="50"/>
        <v>0</v>
      </c>
      <c r="O409" s="486">
        <f t="shared" si="55"/>
        <v>0</v>
      </c>
      <c r="P409" s="486"/>
      <c r="Q409" s="486"/>
      <c r="R409" s="486"/>
      <c r="S409" s="486"/>
    </row>
    <row r="410" spans="1:19">
      <c r="A410" s="20"/>
      <c r="B410" s="20">
        <v>401</v>
      </c>
      <c r="C410" s="486">
        <f t="shared" si="51"/>
        <v>0</v>
      </c>
      <c r="D410" s="486">
        <f t="shared" si="52"/>
        <v>0</v>
      </c>
      <c r="E410" s="486">
        <f t="shared" si="48"/>
        <v>0</v>
      </c>
      <c r="F410" s="486">
        <f t="shared" si="53"/>
        <v>0</v>
      </c>
      <c r="G410" s="486"/>
      <c r="H410" s="486"/>
      <c r="J410" s="20"/>
      <c r="K410" s="20">
        <v>401</v>
      </c>
      <c r="L410" s="486">
        <f t="shared" si="54"/>
        <v>0</v>
      </c>
      <c r="M410" s="486">
        <f t="shared" si="49"/>
        <v>0</v>
      </c>
      <c r="N410" s="486">
        <f t="shared" si="50"/>
        <v>0</v>
      </c>
      <c r="O410" s="486">
        <f t="shared" si="55"/>
        <v>0</v>
      </c>
      <c r="P410" s="486"/>
      <c r="Q410" s="486"/>
      <c r="R410" s="486"/>
      <c r="S410" s="486"/>
    </row>
    <row r="411" spans="1:19">
      <c r="A411" s="20"/>
      <c r="B411" s="20">
        <v>402</v>
      </c>
      <c r="C411" s="486">
        <f t="shared" si="51"/>
        <v>0</v>
      </c>
      <c r="D411" s="486">
        <f t="shared" si="52"/>
        <v>0</v>
      </c>
      <c r="E411" s="486">
        <f t="shared" si="48"/>
        <v>0</v>
      </c>
      <c r="F411" s="486">
        <f t="shared" si="53"/>
        <v>0</v>
      </c>
      <c r="G411" s="486"/>
      <c r="H411" s="486"/>
      <c r="J411" s="20"/>
      <c r="K411" s="20">
        <v>402</v>
      </c>
      <c r="L411" s="486">
        <f t="shared" si="54"/>
        <v>0</v>
      </c>
      <c r="M411" s="486">
        <f t="shared" si="49"/>
        <v>0</v>
      </c>
      <c r="N411" s="486">
        <f t="shared" si="50"/>
        <v>0</v>
      </c>
      <c r="O411" s="486">
        <f t="shared" si="55"/>
        <v>0</v>
      </c>
      <c r="P411" s="486"/>
      <c r="Q411" s="486"/>
      <c r="R411" s="486"/>
      <c r="S411" s="486"/>
    </row>
    <row r="412" spans="1:19">
      <c r="A412" s="20"/>
      <c r="B412" s="20">
        <v>403</v>
      </c>
      <c r="C412" s="486">
        <f t="shared" si="51"/>
        <v>0</v>
      </c>
      <c r="D412" s="486">
        <f t="shared" si="52"/>
        <v>0</v>
      </c>
      <c r="E412" s="486">
        <f t="shared" si="48"/>
        <v>0</v>
      </c>
      <c r="F412" s="486">
        <f t="shared" si="53"/>
        <v>0</v>
      </c>
      <c r="G412" s="486"/>
      <c r="H412" s="486"/>
      <c r="J412" s="20"/>
      <c r="K412" s="20">
        <v>403</v>
      </c>
      <c r="L412" s="486">
        <f t="shared" si="54"/>
        <v>0</v>
      </c>
      <c r="M412" s="486">
        <f t="shared" si="49"/>
        <v>0</v>
      </c>
      <c r="N412" s="486">
        <f t="shared" si="50"/>
        <v>0</v>
      </c>
      <c r="O412" s="486">
        <f t="shared" si="55"/>
        <v>0</v>
      </c>
      <c r="P412" s="486"/>
      <c r="Q412" s="486"/>
      <c r="R412" s="486"/>
      <c r="S412" s="486"/>
    </row>
    <row r="413" spans="1:19">
      <c r="A413" s="20"/>
      <c r="B413" s="20">
        <v>404</v>
      </c>
      <c r="C413" s="486">
        <f t="shared" si="51"/>
        <v>0</v>
      </c>
      <c r="D413" s="486">
        <f t="shared" si="52"/>
        <v>0</v>
      </c>
      <c r="E413" s="486">
        <f t="shared" si="48"/>
        <v>0</v>
      </c>
      <c r="F413" s="486">
        <f t="shared" si="53"/>
        <v>0</v>
      </c>
      <c r="G413" s="486"/>
      <c r="H413" s="486"/>
      <c r="J413" s="20"/>
      <c r="K413" s="20">
        <v>404</v>
      </c>
      <c r="L413" s="486">
        <f t="shared" si="54"/>
        <v>0</v>
      </c>
      <c r="M413" s="486">
        <f t="shared" si="49"/>
        <v>0</v>
      </c>
      <c r="N413" s="486">
        <f t="shared" si="50"/>
        <v>0</v>
      </c>
      <c r="O413" s="486">
        <f t="shared" si="55"/>
        <v>0</v>
      </c>
      <c r="P413" s="486"/>
      <c r="Q413" s="486"/>
      <c r="R413" s="486"/>
      <c r="S413" s="486"/>
    </row>
    <row r="414" spans="1:19">
      <c r="A414" s="20"/>
      <c r="B414" s="20">
        <v>405</v>
      </c>
      <c r="C414" s="486">
        <f t="shared" si="51"/>
        <v>0</v>
      </c>
      <c r="D414" s="486">
        <f t="shared" si="52"/>
        <v>0</v>
      </c>
      <c r="E414" s="486">
        <f t="shared" si="48"/>
        <v>0</v>
      </c>
      <c r="F414" s="486">
        <f t="shared" si="53"/>
        <v>0</v>
      </c>
      <c r="G414" s="486"/>
      <c r="H414" s="486"/>
      <c r="J414" s="20"/>
      <c r="K414" s="20">
        <v>405</v>
      </c>
      <c r="L414" s="486">
        <f t="shared" si="54"/>
        <v>0</v>
      </c>
      <c r="M414" s="486">
        <f t="shared" si="49"/>
        <v>0</v>
      </c>
      <c r="N414" s="486">
        <f t="shared" si="50"/>
        <v>0</v>
      </c>
      <c r="O414" s="486">
        <f t="shared" si="55"/>
        <v>0</v>
      </c>
      <c r="P414" s="486"/>
      <c r="Q414" s="486"/>
      <c r="R414" s="486"/>
      <c r="S414" s="486"/>
    </row>
    <row r="415" spans="1:19">
      <c r="A415" s="20"/>
      <c r="B415" s="20">
        <v>406</v>
      </c>
      <c r="C415" s="486">
        <f t="shared" si="51"/>
        <v>0</v>
      </c>
      <c r="D415" s="486">
        <f t="shared" si="52"/>
        <v>0</v>
      </c>
      <c r="E415" s="486">
        <f t="shared" si="48"/>
        <v>0</v>
      </c>
      <c r="F415" s="486">
        <f t="shared" si="53"/>
        <v>0</v>
      </c>
      <c r="G415" s="486"/>
      <c r="H415" s="486"/>
      <c r="J415" s="20"/>
      <c r="K415" s="20">
        <v>406</v>
      </c>
      <c r="L415" s="486">
        <f t="shared" si="54"/>
        <v>0</v>
      </c>
      <c r="M415" s="486">
        <f t="shared" si="49"/>
        <v>0</v>
      </c>
      <c r="N415" s="486">
        <f t="shared" si="50"/>
        <v>0</v>
      </c>
      <c r="O415" s="486">
        <f t="shared" si="55"/>
        <v>0</v>
      </c>
      <c r="P415" s="486"/>
      <c r="Q415" s="486"/>
      <c r="R415" s="486"/>
      <c r="S415" s="486"/>
    </row>
    <row r="416" spans="1:19">
      <c r="A416" s="20"/>
      <c r="B416" s="20">
        <v>407</v>
      </c>
      <c r="C416" s="486">
        <f t="shared" si="51"/>
        <v>0</v>
      </c>
      <c r="D416" s="486">
        <f t="shared" si="52"/>
        <v>0</v>
      </c>
      <c r="E416" s="486">
        <f t="shared" si="48"/>
        <v>0</v>
      </c>
      <c r="F416" s="486">
        <f t="shared" si="53"/>
        <v>0</v>
      </c>
      <c r="G416" s="486"/>
      <c r="H416" s="486"/>
      <c r="J416" s="20"/>
      <c r="K416" s="20">
        <v>407</v>
      </c>
      <c r="L416" s="486">
        <f t="shared" si="54"/>
        <v>0</v>
      </c>
      <c r="M416" s="486">
        <f t="shared" si="49"/>
        <v>0</v>
      </c>
      <c r="N416" s="486">
        <f t="shared" si="50"/>
        <v>0</v>
      </c>
      <c r="O416" s="486">
        <f t="shared" si="55"/>
        <v>0</v>
      </c>
      <c r="P416" s="486"/>
      <c r="Q416" s="486"/>
      <c r="R416" s="486"/>
      <c r="S416" s="486"/>
    </row>
    <row r="417" spans="1:19">
      <c r="A417" s="21"/>
      <c r="B417" s="21">
        <v>408</v>
      </c>
      <c r="C417" s="487">
        <f t="shared" si="51"/>
        <v>0</v>
      </c>
      <c r="D417" s="487">
        <f t="shared" si="52"/>
        <v>0</v>
      </c>
      <c r="E417" s="487">
        <f t="shared" si="48"/>
        <v>0</v>
      </c>
      <c r="F417" s="487">
        <f t="shared" si="53"/>
        <v>0</v>
      </c>
      <c r="G417" s="487"/>
      <c r="H417" s="487"/>
      <c r="J417" s="21"/>
      <c r="K417" s="21">
        <v>408</v>
      </c>
      <c r="L417" s="487">
        <f t="shared" si="54"/>
        <v>0</v>
      </c>
      <c r="M417" s="487">
        <f t="shared" si="49"/>
        <v>0</v>
      </c>
      <c r="N417" s="487">
        <f t="shared" si="50"/>
        <v>0</v>
      </c>
      <c r="O417" s="487">
        <f t="shared" si="55"/>
        <v>0</v>
      </c>
      <c r="P417" s="487"/>
      <c r="Q417" s="487"/>
      <c r="R417" s="486"/>
      <c r="S417" s="486"/>
    </row>
    <row r="418" spans="1:19">
      <c r="A418" s="20">
        <v>35</v>
      </c>
      <c r="B418" s="20">
        <v>409</v>
      </c>
      <c r="C418" s="486">
        <f t="shared" si="51"/>
        <v>0</v>
      </c>
      <c r="D418" s="486">
        <f t="shared" si="52"/>
        <v>0</v>
      </c>
      <c r="E418" s="486">
        <f t="shared" si="48"/>
        <v>0</v>
      </c>
      <c r="F418" s="486">
        <f t="shared" si="53"/>
        <v>0</v>
      </c>
      <c r="G418" s="486">
        <f>AVERAGE(F418:F429)</f>
        <v>0</v>
      </c>
      <c r="H418" s="486">
        <f>G418*$D$4</f>
        <v>0</v>
      </c>
      <c r="J418" s="20">
        <v>35</v>
      </c>
      <c r="K418" s="20">
        <v>409</v>
      </c>
      <c r="L418" s="486">
        <f t="shared" si="54"/>
        <v>0</v>
      </c>
      <c r="M418" s="486">
        <f t="shared" si="49"/>
        <v>0</v>
      </c>
      <c r="N418" s="486">
        <f t="shared" si="50"/>
        <v>0</v>
      </c>
      <c r="O418" s="486">
        <f t="shared" si="55"/>
        <v>0</v>
      </c>
      <c r="P418" s="486">
        <f>AVERAGE(O418:O429)</f>
        <v>0</v>
      </c>
      <c r="Q418" s="486">
        <f>P418*$M$4</f>
        <v>0</v>
      </c>
      <c r="R418" s="486"/>
      <c r="S418" s="486">
        <f>H418+Q418</f>
        <v>0</v>
      </c>
    </row>
    <row r="419" spans="1:19">
      <c r="A419" s="20"/>
      <c r="B419" s="20">
        <v>410</v>
      </c>
      <c r="C419" s="486">
        <f t="shared" si="51"/>
        <v>0</v>
      </c>
      <c r="D419" s="486">
        <f t="shared" si="52"/>
        <v>0</v>
      </c>
      <c r="E419" s="486">
        <f t="shared" si="48"/>
        <v>0</v>
      </c>
      <c r="F419" s="486">
        <f t="shared" si="53"/>
        <v>0</v>
      </c>
      <c r="G419" s="486"/>
      <c r="H419" s="486"/>
      <c r="J419" s="20"/>
      <c r="K419" s="20">
        <v>410</v>
      </c>
      <c r="L419" s="486">
        <f t="shared" si="54"/>
        <v>0</v>
      </c>
      <c r="M419" s="486">
        <f t="shared" si="49"/>
        <v>0</v>
      </c>
      <c r="N419" s="486">
        <f t="shared" si="50"/>
        <v>0</v>
      </c>
      <c r="O419" s="486">
        <f t="shared" si="55"/>
        <v>0</v>
      </c>
      <c r="P419" s="486"/>
      <c r="Q419" s="486"/>
      <c r="R419" s="486"/>
      <c r="S419" s="486"/>
    </row>
    <row r="420" spans="1:19">
      <c r="A420" s="20"/>
      <c r="B420" s="20">
        <v>411</v>
      </c>
      <c r="C420" s="486">
        <f t="shared" si="51"/>
        <v>0</v>
      </c>
      <c r="D420" s="486">
        <f t="shared" si="52"/>
        <v>0</v>
      </c>
      <c r="E420" s="486">
        <f t="shared" si="48"/>
        <v>0</v>
      </c>
      <c r="F420" s="486">
        <f t="shared" si="53"/>
        <v>0</v>
      </c>
      <c r="G420" s="486"/>
      <c r="H420" s="486"/>
      <c r="J420" s="20"/>
      <c r="K420" s="20">
        <v>411</v>
      </c>
      <c r="L420" s="486">
        <f t="shared" si="54"/>
        <v>0</v>
      </c>
      <c r="M420" s="486">
        <f t="shared" si="49"/>
        <v>0</v>
      </c>
      <c r="N420" s="486">
        <f t="shared" si="50"/>
        <v>0</v>
      </c>
      <c r="O420" s="486">
        <f t="shared" si="55"/>
        <v>0</v>
      </c>
      <c r="P420" s="486"/>
      <c r="Q420" s="486"/>
      <c r="R420" s="486"/>
      <c r="S420" s="486"/>
    </row>
    <row r="421" spans="1:19">
      <c r="A421" s="20"/>
      <c r="B421" s="20">
        <v>412</v>
      </c>
      <c r="C421" s="486">
        <f t="shared" si="51"/>
        <v>0</v>
      </c>
      <c r="D421" s="486">
        <f t="shared" si="52"/>
        <v>0</v>
      </c>
      <c r="E421" s="486">
        <f t="shared" si="48"/>
        <v>0</v>
      </c>
      <c r="F421" s="486">
        <f t="shared" si="53"/>
        <v>0</v>
      </c>
      <c r="G421" s="486"/>
      <c r="H421" s="486"/>
      <c r="J421" s="20"/>
      <c r="K421" s="20">
        <v>412</v>
      </c>
      <c r="L421" s="486">
        <f t="shared" si="54"/>
        <v>0</v>
      </c>
      <c r="M421" s="486">
        <f t="shared" si="49"/>
        <v>0</v>
      </c>
      <c r="N421" s="486">
        <f t="shared" si="50"/>
        <v>0</v>
      </c>
      <c r="O421" s="486">
        <f t="shared" si="55"/>
        <v>0</v>
      </c>
      <c r="P421" s="486"/>
      <c r="Q421" s="486"/>
      <c r="R421" s="486"/>
      <c r="S421" s="486"/>
    </row>
    <row r="422" spans="1:19">
      <c r="A422" s="20"/>
      <c r="B422" s="20">
        <v>413</v>
      </c>
      <c r="C422" s="486">
        <f t="shared" si="51"/>
        <v>0</v>
      </c>
      <c r="D422" s="486">
        <f t="shared" si="52"/>
        <v>0</v>
      </c>
      <c r="E422" s="486">
        <f t="shared" si="48"/>
        <v>0</v>
      </c>
      <c r="F422" s="486">
        <f t="shared" si="53"/>
        <v>0</v>
      </c>
      <c r="G422" s="486"/>
      <c r="H422" s="486"/>
      <c r="J422" s="20"/>
      <c r="K422" s="20">
        <v>413</v>
      </c>
      <c r="L422" s="486">
        <f t="shared" si="54"/>
        <v>0</v>
      </c>
      <c r="M422" s="486">
        <f t="shared" si="49"/>
        <v>0</v>
      </c>
      <c r="N422" s="486">
        <f t="shared" si="50"/>
        <v>0</v>
      </c>
      <c r="O422" s="486">
        <f t="shared" si="55"/>
        <v>0</v>
      </c>
      <c r="P422" s="486"/>
      <c r="Q422" s="486"/>
      <c r="R422" s="486"/>
      <c r="S422" s="486"/>
    </row>
    <row r="423" spans="1:19">
      <c r="A423" s="20"/>
      <c r="B423" s="20">
        <v>414</v>
      </c>
      <c r="C423" s="486">
        <f t="shared" si="51"/>
        <v>0</v>
      </c>
      <c r="D423" s="486">
        <f t="shared" si="52"/>
        <v>0</v>
      </c>
      <c r="E423" s="486">
        <f t="shared" si="48"/>
        <v>0</v>
      </c>
      <c r="F423" s="486">
        <f t="shared" si="53"/>
        <v>0</v>
      </c>
      <c r="G423" s="486"/>
      <c r="H423" s="486"/>
      <c r="J423" s="20"/>
      <c r="K423" s="20">
        <v>414</v>
      </c>
      <c r="L423" s="486">
        <f t="shared" si="54"/>
        <v>0</v>
      </c>
      <c r="M423" s="486">
        <f t="shared" si="49"/>
        <v>0</v>
      </c>
      <c r="N423" s="486">
        <f t="shared" si="50"/>
        <v>0</v>
      </c>
      <c r="O423" s="486">
        <f t="shared" si="55"/>
        <v>0</v>
      </c>
      <c r="P423" s="486"/>
      <c r="Q423" s="486"/>
      <c r="R423" s="486"/>
      <c r="S423" s="486"/>
    </row>
    <row r="424" spans="1:19">
      <c r="A424" s="20"/>
      <c r="B424" s="20">
        <v>415</v>
      </c>
      <c r="C424" s="486">
        <f t="shared" si="51"/>
        <v>0</v>
      </c>
      <c r="D424" s="486">
        <f t="shared" si="52"/>
        <v>0</v>
      </c>
      <c r="E424" s="486">
        <f t="shared" si="48"/>
        <v>0</v>
      </c>
      <c r="F424" s="486">
        <f t="shared" si="53"/>
        <v>0</v>
      </c>
      <c r="G424" s="486"/>
      <c r="H424" s="486"/>
      <c r="J424" s="20"/>
      <c r="K424" s="20">
        <v>415</v>
      </c>
      <c r="L424" s="486">
        <f t="shared" si="54"/>
        <v>0</v>
      </c>
      <c r="M424" s="486">
        <f t="shared" si="49"/>
        <v>0</v>
      </c>
      <c r="N424" s="486">
        <f t="shared" si="50"/>
        <v>0</v>
      </c>
      <c r="O424" s="486">
        <f t="shared" si="55"/>
        <v>0</v>
      </c>
      <c r="P424" s="486"/>
      <c r="Q424" s="486"/>
      <c r="R424" s="486"/>
      <c r="S424" s="486"/>
    </row>
    <row r="425" spans="1:19">
      <c r="A425" s="20"/>
      <c r="B425" s="20">
        <v>416</v>
      </c>
      <c r="C425" s="486">
        <f t="shared" si="51"/>
        <v>0</v>
      </c>
      <c r="D425" s="486">
        <f t="shared" si="52"/>
        <v>0</v>
      </c>
      <c r="E425" s="486">
        <f t="shared" si="48"/>
        <v>0</v>
      </c>
      <c r="F425" s="486">
        <f t="shared" si="53"/>
        <v>0</v>
      </c>
      <c r="G425" s="486"/>
      <c r="H425" s="486"/>
      <c r="J425" s="20"/>
      <c r="K425" s="20">
        <v>416</v>
      </c>
      <c r="L425" s="486">
        <f t="shared" si="54"/>
        <v>0</v>
      </c>
      <c r="M425" s="486">
        <f t="shared" si="49"/>
        <v>0</v>
      </c>
      <c r="N425" s="486">
        <f t="shared" si="50"/>
        <v>0</v>
      </c>
      <c r="O425" s="486">
        <f t="shared" si="55"/>
        <v>0</v>
      </c>
      <c r="P425" s="486"/>
      <c r="Q425" s="486"/>
      <c r="R425" s="486"/>
      <c r="S425" s="486"/>
    </row>
    <row r="426" spans="1:19">
      <c r="A426" s="20"/>
      <c r="B426" s="20">
        <v>417</v>
      </c>
      <c r="C426" s="486">
        <f t="shared" si="51"/>
        <v>0</v>
      </c>
      <c r="D426" s="486">
        <f t="shared" si="52"/>
        <v>0</v>
      </c>
      <c r="E426" s="486">
        <f t="shared" si="48"/>
        <v>0</v>
      </c>
      <c r="F426" s="486">
        <f t="shared" si="53"/>
        <v>0</v>
      </c>
      <c r="G426" s="486"/>
      <c r="H426" s="486"/>
      <c r="J426" s="20"/>
      <c r="K426" s="20">
        <v>417</v>
      </c>
      <c r="L426" s="486">
        <f t="shared" si="54"/>
        <v>0</v>
      </c>
      <c r="M426" s="486">
        <f t="shared" si="49"/>
        <v>0</v>
      </c>
      <c r="N426" s="486">
        <f t="shared" si="50"/>
        <v>0</v>
      </c>
      <c r="O426" s="486">
        <f t="shared" si="55"/>
        <v>0</v>
      </c>
      <c r="P426" s="486"/>
      <c r="Q426" s="486"/>
      <c r="R426" s="486"/>
      <c r="S426" s="486"/>
    </row>
    <row r="427" spans="1:19">
      <c r="A427" s="20"/>
      <c r="B427" s="20">
        <v>418</v>
      </c>
      <c r="C427" s="486">
        <f t="shared" si="51"/>
        <v>0</v>
      </c>
      <c r="D427" s="486">
        <f t="shared" si="52"/>
        <v>0</v>
      </c>
      <c r="E427" s="486">
        <f t="shared" si="48"/>
        <v>0</v>
      </c>
      <c r="F427" s="486">
        <f t="shared" si="53"/>
        <v>0</v>
      </c>
      <c r="G427" s="486"/>
      <c r="H427" s="486"/>
      <c r="J427" s="20"/>
      <c r="K427" s="20">
        <v>418</v>
      </c>
      <c r="L427" s="486">
        <f t="shared" si="54"/>
        <v>0</v>
      </c>
      <c r="M427" s="486">
        <f t="shared" si="49"/>
        <v>0</v>
      </c>
      <c r="N427" s="486">
        <f t="shared" si="50"/>
        <v>0</v>
      </c>
      <c r="O427" s="486">
        <f t="shared" si="55"/>
        <v>0</v>
      </c>
      <c r="P427" s="486"/>
      <c r="Q427" s="486"/>
      <c r="R427" s="486"/>
      <c r="S427" s="486"/>
    </row>
    <row r="428" spans="1:19">
      <c r="A428" s="20"/>
      <c r="B428" s="20">
        <v>419</v>
      </c>
      <c r="C428" s="486">
        <f t="shared" si="51"/>
        <v>0</v>
      </c>
      <c r="D428" s="486">
        <f t="shared" si="52"/>
        <v>0</v>
      </c>
      <c r="E428" s="486">
        <f t="shared" si="48"/>
        <v>0</v>
      </c>
      <c r="F428" s="486">
        <f t="shared" si="53"/>
        <v>0</v>
      </c>
      <c r="G428" s="486"/>
      <c r="H428" s="486"/>
      <c r="J428" s="20"/>
      <c r="K428" s="20">
        <v>419</v>
      </c>
      <c r="L428" s="486">
        <f t="shared" si="54"/>
        <v>0</v>
      </c>
      <c r="M428" s="486">
        <f t="shared" si="49"/>
        <v>0</v>
      </c>
      <c r="N428" s="486">
        <f t="shared" si="50"/>
        <v>0</v>
      </c>
      <c r="O428" s="486">
        <f t="shared" si="55"/>
        <v>0</v>
      </c>
      <c r="P428" s="486"/>
      <c r="Q428" s="486"/>
      <c r="R428" s="486"/>
      <c r="S428" s="486"/>
    </row>
    <row r="429" spans="1:19">
      <c r="A429" s="21"/>
      <c r="B429" s="21">
        <v>420</v>
      </c>
      <c r="C429" s="487">
        <f t="shared" si="51"/>
        <v>0</v>
      </c>
      <c r="D429" s="487">
        <f t="shared" si="52"/>
        <v>0</v>
      </c>
      <c r="E429" s="487">
        <f t="shared" si="48"/>
        <v>0</v>
      </c>
      <c r="F429" s="487">
        <f t="shared" si="53"/>
        <v>0</v>
      </c>
      <c r="G429" s="487"/>
      <c r="H429" s="487"/>
      <c r="J429" s="21"/>
      <c r="K429" s="21">
        <v>420</v>
      </c>
      <c r="L429" s="487">
        <f t="shared" si="54"/>
        <v>0</v>
      </c>
      <c r="M429" s="487">
        <f t="shared" si="49"/>
        <v>0</v>
      </c>
      <c r="N429" s="487">
        <f t="shared" si="50"/>
        <v>0</v>
      </c>
      <c r="O429" s="487">
        <f t="shared" si="55"/>
        <v>0</v>
      </c>
      <c r="P429" s="487"/>
      <c r="Q429" s="487"/>
      <c r="R429" s="486"/>
      <c r="S429" s="486"/>
    </row>
    <row r="430" spans="1:19">
      <c r="A430" s="20">
        <v>36</v>
      </c>
      <c r="B430" s="20">
        <v>421</v>
      </c>
      <c r="C430" s="486">
        <f t="shared" si="51"/>
        <v>0</v>
      </c>
      <c r="D430" s="486">
        <f t="shared" si="52"/>
        <v>0</v>
      </c>
      <c r="E430" s="486">
        <f t="shared" si="48"/>
        <v>0</v>
      </c>
      <c r="F430" s="486">
        <f t="shared" si="53"/>
        <v>0</v>
      </c>
      <c r="G430" s="486">
        <f>AVERAGE(F430:F441)</f>
        <v>0</v>
      </c>
      <c r="H430" s="486">
        <f>G430*$D$4</f>
        <v>0</v>
      </c>
      <c r="J430" s="20">
        <v>36</v>
      </c>
      <c r="K430" s="20">
        <v>421</v>
      </c>
      <c r="L430" s="486">
        <f t="shared" si="54"/>
        <v>0</v>
      </c>
      <c r="M430" s="486">
        <f t="shared" si="49"/>
        <v>0</v>
      </c>
      <c r="N430" s="486">
        <f t="shared" si="50"/>
        <v>0</v>
      </c>
      <c r="O430" s="486">
        <f t="shared" si="55"/>
        <v>0</v>
      </c>
      <c r="P430" s="486">
        <f>AVERAGE(O430:O441)</f>
        <v>0</v>
      </c>
      <c r="Q430" s="486">
        <f>P430*$M$4</f>
        <v>0</v>
      </c>
      <c r="R430" s="486"/>
      <c r="S430" s="486">
        <f>H430+Q430</f>
        <v>0</v>
      </c>
    </row>
    <row r="431" spans="1:19">
      <c r="A431" s="20"/>
      <c r="B431" s="20">
        <v>422</v>
      </c>
      <c r="C431" s="486">
        <f t="shared" si="51"/>
        <v>0</v>
      </c>
      <c r="D431" s="486">
        <f t="shared" si="52"/>
        <v>0</v>
      </c>
      <c r="E431" s="486">
        <f t="shared" si="48"/>
        <v>0</v>
      </c>
      <c r="F431" s="486">
        <f t="shared" si="53"/>
        <v>0</v>
      </c>
      <c r="G431" s="486"/>
      <c r="H431" s="486"/>
      <c r="J431" s="20"/>
      <c r="K431" s="20">
        <v>422</v>
      </c>
      <c r="L431" s="486">
        <f t="shared" si="54"/>
        <v>0</v>
      </c>
      <c r="M431" s="486">
        <f t="shared" si="49"/>
        <v>0</v>
      </c>
      <c r="N431" s="486">
        <f t="shared" si="50"/>
        <v>0</v>
      </c>
      <c r="O431" s="486">
        <f t="shared" si="55"/>
        <v>0</v>
      </c>
      <c r="P431" s="486"/>
      <c r="Q431" s="486"/>
      <c r="R431" s="486"/>
      <c r="S431" s="486"/>
    </row>
    <row r="432" spans="1:19">
      <c r="A432" s="20"/>
      <c r="B432" s="20">
        <v>423</v>
      </c>
      <c r="C432" s="486">
        <f t="shared" si="51"/>
        <v>0</v>
      </c>
      <c r="D432" s="486">
        <f t="shared" si="52"/>
        <v>0</v>
      </c>
      <c r="E432" s="486">
        <f t="shared" si="48"/>
        <v>0</v>
      </c>
      <c r="F432" s="486">
        <f t="shared" si="53"/>
        <v>0</v>
      </c>
      <c r="G432" s="486"/>
      <c r="H432" s="486"/>
      <c r="J432" s="20"/>
      <c r="K432" s="20">
        <v>423</v>
      </c>
      <c r="L432" s="486">
        <f t="shared" si="54"/>
        <v>0</v>
      </c>
      <c r="M432" s="486">
        <f t="shared" si="49"/>
        <v>0</v>
      </c>
      <c r="N432" s="486">
        <f t="shared" si="50"/>
        <v>0</v>
      </c>
      <c r="O432" s="486">
        <f t="shared" si="55"/>
        <v>0</v>
      </c>
      <c r="P432" s="486"/>
      <c r="Q432" s="486"/>
      <c r="R432" s="486"/>
      <c r="S432" s="486"/>
    </row>
    <row r="433" spans="1:19">
      <c r="A433" s="20"/>
      <c r="B433" s="20">
        <v>424</v>
      </c>
      <c r="C433" s="486">
        <f t="shared" si="51"/>
        <v>0</v>
      </c>
      <c r="D433" s="486">
        <f t="shared" si="52"/>
        <v>0</v>
      </c>
      <c r="E433" s="486">
        <f t="shared" si="48"/>
        <v>0</v>
      </c>
      <c r="F433" s="486">
        <f t="shared" si="53"/>
        <v>0</v>
      </c>
      <c r="G433" s="486"/>
      <c r="H433" s="486"/>
      <c r="J433" s="20"/>
      <c r="K433" s="20">
        <v>424</v>
      </c>
      <c r="L433" s="486">
        <f t="shared" si="54"/>
        <v>0</v>
      </c>
      <c r="M433" s="486">
        <f t="shared" si="49"/>
        <v>0</v>
      </c>
      <c r="N433" s="486">
        <f t="shared" si="50"/>
        <v>0</v>
      </c>
      <c r="O433" s="486">
        <f t="shared" si="55"/>
        <v>0</v>
      </c>
      <c r="P433" s="486"/>
      <c r="Q433" s="486"/>
      <c r="R433" s="486"/>
      <c r="S433" s="486"/>
    </row>
    <row r="434" spans="1:19">
      <c r="A434" s="20"/>
      <c r="B434" s="20">
        <v>425</v>
      </c>
      <c r="C434" s="486">
        <f t="shared" si="51"/>
        <v>0</v>
      </c>
      <c r="D434" s="486">
        <f t="shared" si="52"/>
        <v>0</v>
      </c>
      <c r="E434" s="486">
        <f t="shared" si="48"/>
        <v>0</v>
      </c>
      <c r="F434" s="486">
        <f t="shared" si="53"/>
        <v>0</v>
      </c>
      <c r="G434" s="486"/>
      <c r="H434" s="486"/>
      <c r="J434" s="20"/>
      <c r="K434" s="20">
        <v>425</v>
      </c>
      <c r="L434" s="486">
        <f t="shared" si="54"/>
        <v>0</v>
      </c>
      <c r="M434" s="486">
        <f t="shared" si="49"/>
        <v>0</v>
      </c>
      <c r="N434" s="486">
        <f t="shared" si="50"/>
        <v>0</v>
      </c>
      <c r="O434" s="486">
        <f t="shared" si="55"/>
        <v>0</v>
      </c>
      <c r="P434" s="486"/>
      <c r="Q434" s="486"/>
      <c r="R434" s="486"/>
      <c r="S434" s="486"/>
    </row>
    <row r="435" spans="1:19">
      <c r="A435" s="20"/>
      <c r="B435" s="20">
        <v>426</v>
      </c>
      <c r="C435" s="486">
        <f t="shared" si="51"/>
        <v>0</v>
      </c>
      <c r="D435" s="486">
        <f t="shared" si="52"/>
        <v>0</v>
      </c>
      <c r="E435" s="486">
        <f t="shared" si="48"/>
        <v>0</v>
      </c>
      <c r="F435" s="486">
        <f t="shared" si="53"/>
        <v>0</v>
      </c>
      <c r="G435" s="486"/>
      <c r="H435" s="486"/>
      <c r="J435" s="20"/>
      <c r="K435" s="20">
        <v>426</v>
      </c>
      <c r="L435" s="486">
        <f t="shared" si="54"/>
        <v>0</v>
      </c>
      <c r="M435" s="486">
        <f t="shared" si="49"/>
        <v>0</v>
      </c>
      <c r="N435" s="486">
        <f t="shared" si="50"/>
        <v>0</v>
      </c>
      <c r="O435" s="486">
        <f t="shared" si="55"/>
        <v>0</v>
      </c>
      <c r="P435" s="486"/>
      <c r="Q435" s="486"/>
      <c r="R435" s="486"/>
      <c r="S435" s="486"/>
    </row>
    <row r="436" spans="1:19">
      <c r="A436" s="20"/>
      <c r="B436" s="20">
        <v>427</v>
      </c>
      <c r="C436" s="486">
        <f t="shared" si="51"/>
        <v>0</v>
      </c>
      <c r="D436" s="486">
        <f t="shared" si="52"/>
        <v>0</v>
      </c>
      <c r="E436" s="486">
        <f t="shared" si="48"/>
        <v>0</v>
      </c>
      <c r="F436" s="486">
        <f t="shared" si="53"/>
        <v>0</v>
      </c>
      <c r="G436" s="486"/>
      <c r="H436" s="486"/>
      <c r="J436" s="20"/>
      <c r="K436" s="20">
        <v>427</v>
      </c>
      <c r="L436" s="486">
        <f t="shared" si="54"/>
        <v>0</v>
      </c>
      <c r="M436" s="486">
        <f t="shared" si="49"/>
        <v>0</v>
      </c>
      <c r="N436" s="486">
        <f t="shared" si="50"/>
        <v>0</v>
      </c>
      <c r="O436" s="486">
        <f t="shared" si="55"/>
        <v>0</v>
      </c>
      <c r="P436" s="486"/>
      <c r="Q436" s="486"/>
      <c r="R436" s="486"/>
      <c r="S436" s="486"/>
    </row>
    <row r="437" spans="1:19">
      <c r="A437" s="20"/>
      <c r="B437" s="20">
        <v>428</v>
      </c>
      <c r="C437" s="486">
        <f t="shared" si="51"/>
        <v>0</v>
      </c>
      <c r="D437" s="486">
        <f t="shared" si="52"/>
        <v>0</v>
      </c>
      <c r="E437" s="486">
        <f t="shared" si="48"/>
        <v>0</v>
      </c>
      <c r="F437" s="486">
        <f t="shared" si="53"/>
        <v>0</v>
      </c>
      <c r="G437" s="486"/>
      <c r="H437" s="486"/>
      <c r="J437" s="20"/>
      <c r="K437" s="20">
        <v>428</v>
      </c>
      <c r="L437" s="486">
        <f t="shared" si="54"/>
        <v>0</v>
      </c>
      <c r="M437" s="486">
        <f t="shared" si="49"/>
        <v>0</v>
      </c>
      <c r="N437" s="486">
        <f t="shared" si="50"/>
        <v>0</v>
      </c>
      <c r="O437" s="486">
        <f t="shared" si="55"/>
        <v>0</v>
      </c>
      <c r="P437" s="486"/>
      <c r="Q437" s="486"/>
      <c r="R437" s="486"/>
      <c r="S437" s="486"/>
    </row>
    <row r="438" spans="1:19">
      <c r="A438" s="20"/>
      <c r="B438" s="20">
        <v>429</v>
      </c>
      <c r="C438" s="486">
        <f t="shared" si="51"/>
        <v>0</v>
      </c>
      <c r="D438" s="486">
        <f t="shared" si="52"/>
        <v>0</v>
      </c>
      <c r="E438" s="486">
        <f t="shared" si="48"/>
        <v>0</v>
      </c>
      <c r="F438" s="486">
        <f t="shared" si="53"/>
        <v>0</v>
      </c>
      <c r="G438" s="486"/>
      <c r="H438" s="486"/>
      <c r="J438" s="20"/>
      <c r="K438" s="20">
        <v>429</v>
      </c>
      <c r="L438" s="486">
        <f t="shared" si="54"/>
        <v>0</v>
      </c>
      <c r="M438" s="486">
        <f t="shared" si="49"/>
        <v>0</v>
      </c>
      <c r="N438" s="486">
        <f t="shared" si="50"/>
        <v>0</v>
      </c>
      <c r="O438" s="486">
        <f t="shared" si="55"/>
        <v>0</v>
      </c>
      <c r="P438" s="486"/>
      <c r="Q438" s="486"/>
      <c r="R438" s="486"/>
      <c r="S438" s="486"/>
    </row>
    <row r="439" spans="1:19">
      <c r="A439" s="20"/>
      <c r="B439" s="20">
        <v>430</v>
      </c>
      <c r="C439" s="486">
        <f t="shared" si="51"/>
        <v>0</v>
      </c>
      <c r="D439" s="486">
        <f t="shared" si="52"/>
        <v>0</v>
      </c>
      <c r="E439" s="486">
        <f t="shared" si="48"/>
        <v>0</v>
      </c>
      <c r="F439" s="486">
        <f t="shared" si="53"/>
        <v>0</v>
      </c>
      <c r="G439" s="486"/>
      <c r="H439" s="486"/>
      <c r="J439" s="20"/>
      <c r="K439" s="20">
        <v>430</v>
      </c>
      <c r="L439" s="486">
        <f t="shared" si="54"/>
        <v>0</v>
      </c>
      <c r="M439" s="486">
        <f t="shared" si="49"/>
        <v>0</v>
      </c>
      <c r="N439" s="486">
        <f t="shared" si="50"/>
        <v>0</v>
      </c>
      <c r="O439" s="486">
        <f t="shared" si="55"/>
        <v>0</v>
      </c>
      <c r="P439" s="486"/>
      <c r="Q439" s="486"/>
      <c r="R439" s="486"/>
      <c r="S439" s="486"/>
    </row>
    <row r="440" spans="1:19">
      <c r="A440" s="20"/>
      <c r="B440" s="20">
        <v>431</v>
      </c>
      <c r="C440" s="486">
        <f t="shared" si="51"/>
        <v>0</v>
      </c>
      <c r="D440" s="486">
        <f t="shared" si="52"/>
        <v>0</v>
      </c>
      <c r="E440" s="486">
        <f t="shared" si="48"/>
        <v>0</v>
      </c>
      <c r="F440" s="486">
        <f t="shared" si="53"/>
        <v>0</v>
      </c>
      <c r="G440" s="486"/>
      <c r="H440" s="486"/>
      <c r="J440" s="20"/>
      <c r="K440" s="20">
        <v>431</v>
      </c>
      <c r="L440" s="486">
        <f t="shared" si="54"/>
        <v>0</v>
      </c>
      <c r="M440" s="486">
        <f t="shared" si="49"/>
        <v>0</v>
      </c>
      <c r="N440" s="486">
        <f t="shared" si="50"/>
        <v>0</v>
      </c>
      <c r="O440" s="486">
        <f t="shared" si="55"/>
        <v>0</v>
      </c>
      <c r="P440" s="486"/>
      <c r="Q440" s="486"/>
      <c r="R440" s="486"/>
      <c r="S440" s="486"/>
    </row>
    <row r="441" spans="1:19">
      <c r="A441" s="21"/>
      <c r="B441" s="21">
        <v>432</v>
      </c>
      <c r="C441" s="487">
        <f t="shared" si="51"/>
        <v>0</v>
      </c>
      <c r="D441" s="487">
        <f t="shared" si="52"/>
        <v>0</v>
      </c>
      <c r="E441" s="487">
        <f t="shared" si="48"/>
        <v>0</v>
      </c>
      <c r="F441" s="487">
        <f t="shared" si="53"/>
        <v>0</v>
      </c>
      <c r="G441" s="487"/>
      <c r="H441" s="487"/>
      <c r="J441" s="21"/>
      <c r="K441" s="21">
        <v>432</v>
      </c>
      <c r="L441" s="487">
        <f t="shared" si="54"/>
        <v>0</v>
      </c>
      <c r="M441" s="487">
        <f t="shared" si="49"/>
        <v>0</v>
      </c>
      <c r="N441" s="487">
        <f t="shared" si="50"/>
        <v>0</v>
      </c>
      <c r="O441" s="487">
        <f t="shared" si="55"/>
        <v>0</v>
      </c>
      <c r="P441" s="487"/>
      <c r="Q441" s="487"/>
      <c r="R441" s="486"/>
      <c r="S441" s="486"/>
    </row>
    <row r="442" spans="1:19">
      <c r="A442" s="20">
        <v>37</v>
      </c>
      <c r="B442" s="20">
        <v>433</v>
      </c>
      <c r="C442" s="486">
        <f t="shared" si="51"/>
        <v>0</v>
      </c>
      <c r="D442" s="486">
        <f t="shared" si="52"/>
        <v>0</v>
      </c>
      <c r="E442" s="486">
        <f t="shared" si="48"/>
        <v>0</v>
      </c>
      <c r="F442" s="486">
        <f t="shared" si="53"/>
        <v>0</v>
      </c>
      <c r="G442" s="486">
        <f>AVERAGE(F442:F453)</f>
        <v>0</v>
      </c>
      <c r="H442" s="486">
        <f>G442*$D$4</f>
        <v>0</v>
      </c>
      <c r="J442" s="20">
        <v>37</v>
      </c>
      <c r="K442" s="20">
        <v>433</v>
      </c>
      <c r="L442" s="486">
        <f t="shared" si="54"/>
        <v>0</v>
      </c>
      <c r="M442" s="486">
        <f t="shared" si="49"/>
        <v>0</v>
      </c>
      <c r="N442" s="486">
        <f t="shared" si="50"/>
        <v>0</v>
      </c>
      <c r="O442" s="486">
        <f t="shared" si="55"/>
        <v>0</v>
      </c>
      <c r="P442" s="486">
        <f>AVERAGE(O442:O453)</f>
        <v>0</v>
      </c>
      <c r="Q442" s="486">
        <f>P442*$M$4</f>
        <v>0</v>
      </c>
      <c r="R442" s="486"/>
      <c r="S442" s="486">
        <f>H442+Q442</f>
        <v>0</v>
      </c>
    </row>
    <row r="443" spans="1:19">
      <c r="A443" s="20"/>
      <c r="B443" s="20">
        <v>434</v>
      </c>
      <c r="C443" s="486">
        <f t="shared" si="51"/>
        <v>0</v>
      </c>
      <c r="D443" s="486">
        <f t="shared" si="52"/>
        <v>0</v>
      </c>
      <c r="E443" s="486">
        <f t="shared" si="48"/>
        <v>0</v>
      </c>
      <c r="F443" s="486">
        <f t="shared" si="53"/>
        <v>0</v>
      </c>
      <c r="G443" s="486"/>
      <c r="H443" s="486"/>
      <c r="J443" s="20"/>
      <c r="K443" s="20">
        <v>434</v>
      </c>
      <c r="L443" s="486">
        <f t="shared" si="54"/>
        <v>0</v>
      </c>
      <c r="M443" s="486">
        <f t="shared" si="49"/>
        <v>0</v>
      </c>
      <c r="N443" s="486">
        <f t="shared" si="50"/>
        <v>0</v>
      </c>
      <c r="O443" s="486">
        <f t="shared" si="55"/>
        <v>0</v>
      </c>
      <c r="P443" s="486"/>
      <c r="Q443" s="486"/>
      <c r="R443" s="486"/>
      <c r="S443" s="486"/>
    </row>
    <row r="444" spans="1:19">
      <c r="A444" s="20"/>
      <c r="B444" s="20">
        <v>435</v>
      </c>
      <c r="C444" s="486">
        <f t="shared" si="51"/>
        <v>0</v>
      </c>
      <c r="D444" s="486">
        <f t="shared" si="52"/>
        <v>0</v>
      </c>
      <c r="E444" s="486">
        <f t="shared" si="48"/>
        <v>0</v>
      </c>
      <c r="F444" s="486">
        <f t="shared" si="53"/>
        <v>0</v>
      </c>
      <c r="G444" s="486"/>
      <c r="H444" s="486"/>
      <c r="J444" s="20"/>
      <c r="K444" s="20">
        <v>435</v>
      </c>
      <c r="L444" s="486">
        <f t="shared" si="54"/>
        <v>0</v>
      </c>
      <c r="M444" s="486">
        <f t="shared" si="49"/>
        <v>0</v>
      </c>
      <c r="N444" s="486">
        <f t="shared" si="50"/>
        <v>0</v>
      </c>
      <c r="O444" s="486">
        <f t="shared" si="55"/>
        <v>0</v>
      </c>
      <c r="P444" s="486"/>
      <c r="Q444" s="486"/>
      <c r="R444" s="486"/>
      <c r="S444" s="486"/>
    </row>
    <row r="445" spans="1:19">
      <c r="A445" s="20"/>
      <c r="B445" s="20">
        <v>436</v>
      </c>
      <c r="C445" s="486">
        <f t="shared" si="51"/>
        <v>0</v>
      </c>
      <c r="D445" s="486">
        <f t="shared" si="52"/>
        <v>0</v>
      </c>
      <c r="E445" s="486">
        <f t="shared" si="48"/>
        <v>0</v>
      </c>
      <c r="F445" s="486">
        <f t="shared" si="53"/>
        <v>0</v>
      </c>
      <c r="G445" s="486"/>
      <c r="H445" s="486"/>
      <c r="J445" s="20"/>
      <c r="K445" s="20">
        <v>436</v>
      </c>
      <c r="L445" s="486">
        <f t="shared" si="54"/>
        <v>0</v>
      </c>
      <c r="M445" s="486">
        <f t="shared" si="49"/>
        <v>0</v>
      </c>
      <c r="N445" s="486">
        <f t="shared" si="50"/>
        <v>0</v>
      </c>
      <c r="O445" s="486">
        <f t="shared" si="55"/>
        <v>0</v>
      </c>
      <c r="P445" s="486"/>
      <c r="Q445" s="486"/>
      <c r="R445" s="486"/>
      <c r="S445" s="486"/>
    </row>
    <row r="446" spans="1:19">
      <c r="A446" s="20"/>
      <c r="B446" s="20">
        <v>437</v>
      </c>
      <c r="C446" s="486">
        <f t="shared" si="51"/>
        <v>0</v>
      </c>
      <c r="D446" s="486">
        <f t="shared" si="52"/>
        <v>0</v>
      </c>
      <c r="E446" s="486">
        <f t="shared" si="48"/>
        <v>0</v>
      </c>
      <c r="F446" s="486">
        <f t="shared" si="53"/>
        <v>0</v>
      </c>
      <c r="G446" s="486"/>
      <c r="H446" s="486"/>
      <c r="J446" s="20"/>
      <c r="K446" s="20">
        <v>437</v>
      </c>
      <c r="L446" s="486">
        <f t="shared" si="54"/>
        <v>0</v>
      </c>
      <c r="M446" s="486">
        <f t="shared" si="49"/>
        <v>0</v>
      </c>
      <c r="N446" s="486">
        <f t="shared" si="50"/>
        <v>0</v>
      </c>
      <c r="O446" s="486">
        <f t="shared" si="55"/>
        <v>0</v>
      </c>
      <c r="P446" s="486"/>
      <c r="Q446" s="486"/>
      <c r="R446" s="486"/>
      <c r="S446" s="486"/>
    </row>
    <row r="447" spans="1:19">
      <c r="A447" s="20"/>
      <c r="B447" s="20">
        <v>438</v>
      </c>
      <c r="C447" s="486">
        <f t="shared" si="51"/>
        <v>0</v>
      </c>
      <c r="D447" s="486">
        <f t="shared" si="52"/>
        <v>0</v>
      </c>
      <c r="E447" s="486">
        <f t="shared" si="48"/>
        <v>0</v>
      </c>
      <c r="F447" s="486">
        <f t="shared" si="53"/>
        <v>0</v>
      </c>
      <c r="G447" s="486"/>
      <c r="H447" s="486"/>
      <c r="J447" s="20"/>
      <c r="K447" s="20">
        <v>438</v>
      </c>
      <c r="L447" s="486">
        <f t="shared" si="54"/>
        <v>0</v>
      </c>
      <c r="M447" s="486">
        <f t="shared" si="49"/>
        <v>0</v>
      </c>
      <c r="N447" s="486">
        <f t="shared" si="50"/>
        <v>0</v>
      </c>
      <c r="O447" s="486">
        <f t="shared" si="55"/>
        <v>0</v>
      </c>
      <c r="P447" s="486"/>
      <c r="Q447" s="486"/>
      <c r="R447" s="486"/>
      <c r="S447" s="486"/>
    </row>
    <row r="448" spans="1:19">
      <c r="A448" s="20"/>
      <c r="B448" s="20">
        <v>439</v>
      </c>
      <c r="C448" s="486">
        <f t="shared" si="51"/>
        <v>0</v>
      </c>
      <c r="D448" s="486">
        <f t="shared" si="52"/>
        <v>0</v>
      </c>
      <c r="E448" s="486">
        <f t="shared" si="48"/>
        <v>0</v>
      </c>
      <c r="F448" s="486">
        <f t="shared" si="53"/>
        <v>0</v>
      </c>
      <c r="G448" s="486"/>
      <c r="H448" s="486"/>
      <c r="J448" s="20"/>
      <c r="K448" s="20">
        <v>439</v>
      </c>
      <c r="L448" s="486">
        <f t="shared" si="54"/>
        <v>0</v>
      </c>
      <c r="M448" s="486">
        <f t="shared" si="49"/>
        <v>0</v>
      </c>
      <c r="N448" s="486">
        <f t="shared" si="50"/>
        <v>0</v>
      </c>
      <c r="O448" s="486">
        <f t="shared" si="55"/>
        <v>0</v>
      </c>
      <c r="P448" s="486"/>
      <c r="Q448" s="486"/>
      <c r="R448" s="486"/>
      <c r="S448" s="486"/>
    </row>
    <row r="449" spans="1:19">
      <c r="A449" s="20"/>
      <c r="B449" s="20">
        <v>440</v>
      </c>
      <c r="C449" s="486">
        <f t="shared" si="51"/>
        <v>0</v>
      </c>
      <c r="D449" s="486">
        <f t="shared" si="52"/>
        <v>0</v>
      </c>
      <c r="E449" s="486">
        <f t="shared" si="48"/>
        <v>0</v>
      </c>
      <c r="F449" s="486">
        <f t="shared" si="53"/>
        <v>0</v>
      </c>
      <c r="G449" s="486"/>
      <c r="H449" s="486"/>
      <c r="J449" s="20"/>
      <c r="K449" s="20">
        <v>440</v>
      </c>
      <c r="L449" s="486">
        <f t="shared" si="54"/>
        <v>0</v>
      </c>
      <c r="M449" s="486">
        <f t="shared" si="49"/>
        <v>0</v>
      </c>
      <c r="N449" s="486">
        <f t="shared" si="50"/>
        <v>0</v>
      </c>
      <c r="O449" s="486">
        <f t="shared" si="55"/>
        <v>0</v>
      </c>
      <c r="P449" s="486"/>
      <c r="Q449" s="486"/>
      <c r="R449" s="486"/>
      <c r="S449" s="486"/>
    </row>
    <row r="450" spans="1:19">
      <c r="A450" s="20"/>
      <c r="B450" s="20">
        <v>441</v>
      </c>
      <c r="C450" s="486">
        <f t="shared" si="51"/>
        <v>0</v>
      </c>
      <c r="D450" s="486">
        <f t="shared" si="52"/>
        <v>0</v>
      </c>
      <c r="E450" s="486">
        <f t="shared" si="48"/>
        <v>0</v>
      </c>
      <c r="F450" s="486">
        <f t="shared" si="53"/>
        <v>0</v>
      </c>
      <c r="G450" s="486"/>
      <c r="H450" s="486"/>
      <c r="J450" s="20"/>
      <c r="K450" s="20">
        <v>441</v>
      </c>
      <c r="L450" s="486">
        <f t="shared" si="54"/>
        <v>0</v>
      </c>
      <c r="M450" s="486">
        <f t="shared" si="49"/>
        <v>0</v>
      </c>
      <c r="N450" s="486">
        <f t="shared" si="50"/>
        <v>0</v>
      </c>
      <c r="O450" s="486">
        <f t="shared" si="55"/>
        <v>0</v>
      </c>
      <c r="P450" s="486"/>
      <c r="Q450" s="486"/>
      <c r="R450" s="486"/>
      <c r="S450" s="486"/>
    </row>
    <row r="451" spans="1:19">
      <c r="A451" s="20"/>
      <c r="B451" s="20">
        <v>442</v>
      </c>
      <c r="C451" s="486">
        <f t="shared" si="51"/>
        <v>0</v>
      </c>
      <c r="D451" s="486">
        <f t="shared" si="52"/>
        <v>0</v>
      </c>
      <c r="E451" s="486">
        <f t="shared" si="48"/>
        <v>0</v>
      </c>
      <c r="F451" s="486">
        <f t="shared" si="53"/>
        <v>0</v>
      </c>
      <c r="G451" s="486"/>
      <c r="H451" s="486"/>
      <c r="J451" s="20"/>
      <c r="K451" s="20">
        <v>442</v>
      </c>
      <c r="L451" s="486">
        <f t="shared" si="54"/>
        <v>0</v>
      </c>
      <c r="M451" s="486">
        <f t="shared" si="49"/>
        <v>0</v>
      </c>
      <c r="N451" s="486">
        <f t="shared" si="50"/>
        <v>0</v>
      </c>
      <c r="O451" s="486">
        <f t="shared" si="55"/>
        <v>0</v>
      </c>
      <c r="P451" s="486"/>
      <c r="Q451" s="486"/>
      <c r="R451" s="486"/>
      <c r="S451" s="486"/>
    </row>
    <row r="452" spans="1:19">
      <c r="A452" s="20"/>
      <c r="B452" s="20">
        <v>443</v>
      </c>
      <c r="C452" s="486">
        <f t="shared" si="51"/>
        <v>0</v>
      </c>
      <c r="D452" s="486">
        <f t="shared" si="52"/>
        <v>0</v>
      </c>
      <c r="E452" s="486">
        <f t="shared" si="48"/>
        <v>0</v>
      </c>
      <c r="F452" s="486">
        <f t="shared" si="53"/>
        <v>0</v>
      </c>
      <c r="G452" s="486"/>
      <c r="H452" s="486"/>
      <c r="J452" s="20"/>
      <c r="K452" s="20">
        <v>443</v>
      </c>
      <c r="L452" s="486">
        <f t="shared" si="54"/>
        <v>0</v>
      </c>
      <c r="M452" s="486">
        <f t="shared" si="49"/>
        <v>0</v>
      </c>
      <c r="N452" s="486">
        <f t="shared" si="50"/>
        <v>0</v>
      </c>
      <c r="O452" s="486">
        <f t="shared" si="55"/>
        <v>0</v>
      </c>
      <c r="P452" s="486"/>
      <c r="Q452" s="486"/>
      <c r="R452" s="486"/>
      <c r="S452" s="486"/>
    </row>
    <row r="453" spans="1:19">
      <c r="A453" s="21"/>
      <c r="B453" s="21">
        <v>444</v>
      </c>
      <c r="C453" s="487">
        <f t="shared" si="51"/>
        <v>0</v>
      </c>
      <c r="D453" s="487">
        <f t="shared" si="52"/>
        <v>0</v>
      </c>
      <c r="E453" s="487">
        <f t="shared" si="48"/>
        <v>0</v>
      </c>
      <c r="F453" s="487">
        <f t="shared" si="53"/>
        <v>0</v>
      </c>
      <c r="G453" s="487"/>
      <c r="H453" s="487"/>
      <c r="J453" s="21"/>
      <c r="K453" s="21">
        <v>444</v>
      </c>
      <c r="L453" s="487">
        <f t="shared" si="54"/>
        <v>0</v>
      </c>
      <c r="M453" s="487">
        <f t="shared" si="49"/>
        <v>0</v>
      </c>
      <c r="N453" s="487">
        <f t="shared" si="50"/>
        <v>0</v>
      </c>
      <c r="O453" s="487">
        <f t="shared" si="55"/>
        <v>0</v>
      </c>
      <c r="P453" s="487"/>
      <c r="Q453" s="487"/>
      <c r="R453" s="486"/>
      <c r="S453" s="486"/>
    </row>
    <row r="454" spans="1:19">
      <c r="A454" s="20">
        <v>38</v>
      </c>
      <c r="B454" s="20">
        <v>445</v>
      </c>
      <c r="C454" s="486">
        <f t="shared" si="51"/>
        <v>0</v>
      </c>
      <c r="D454" s="486">
        <f t="shared" si="52"/>
        <v>0</v>
      </c>
      <c r="E454" s="486">
        <f t="shared" si="48"/>
        <v>0</v>
      </c>
      <c r="F454" s="486">
        <f t="shared" si="53"/>
        <v>0</v>
      </c>
      <c r="G454" s="486">
        <f>AVERAGE(F454:F465)</f>
        <v>0</v>
      </c>
      <c r="H454" s="486">
        <f>G454*$D$4</f>
        <v>0</v>
      </c>
      <c r="J454" s="20">
        <v>38</v>
      </c>
      <c r="K454" s="20">
        <v>445</v>
      </c>
      <c r="L454" s="486">
        <f t="shared" si="54"/>
        <v>0</v>
      </c>
      <c r="M454" s="486">
        <f t="shared" si="49"/>
        <v>0</v>
      </c>
      <c r="N454" s="486">
        <f t="shared" si="50"/>
        <v>0</v>
      </c>
      <c r="O454" s="486">
        <f t="shared" si="55"/>
        <v>0</v>
      </c>
      <c r="P454" s="486">
        <f>AVERAGE(O454:O465)</f>
        <v>0</v>
      </c>
      <c r="Q454" s="486">
        <f>P454*$M$4</f>
        <v>0</v>
      </c>
      <c r="R454" s="486"/>
      <c r="S454" s="486">
        <f>H454+Q454</f>
        <v>0</v>
      </c>
    </row>
    <row r="455" spans="1:19">
      <c r="A455" s="20"/>
      <c r="B455" s="20">
        <v>446</v>
      </c>
      <c r="C455" s="486">
        <f t="shared" si="51"/>
        <v>0</v>
      </c>
      <c r="D455" s="486">
        <f t="shared" si="52"/>
        <v>0</v>
      </c>
      <c r="E455" s="486">
        <f t="shared" si="48"/>
        <v>0</v>
      </c>
      <c r="F455" s="486">
        <f t="shared" si="53"/>
        <v>0</v>
      </c>
      <c r="G455" s="486"/>
      <c r="H455" s="486"/>
      <c r="J455" s="20"/>
      <c r="K455" s="20">
        <v>446</v>
      </c>
      <c r="L455" s="486">
        <f t="shared" si="54"/>
        <v>0</v>
      </c>
      <c r="M455" s="486">
        <f t="shared" si="49"/>
        <v>0</v>
      </c>
      <c r="N455" s="486">
        <f t="shared" si="50"/>
        <v>0</v>
      </c>
      <c r="O455" s="486">
        <f t="shared" si="55"/>
        <v>0</v>
      </c>
      <c r="P455" s="486"/>
      <c r="Q455" s="486"/>
      <c r="R455" s="486"/>
      <c r="S455" s="486"/>
    </row>
    <row r="456" spans="1:19">
      <c r="A456" s="20"/>
      <c r="B456" s="20">
        <v>447</v>
      </c>
      <c r="C456" s="486">
        <f t="shared" si="51"/>
        <v>0</v>
      </c>
      <c r="D456" s="486">
        <f t="shared" si="52"/>
        <v>0</v>
      </c>
      <c r="E456" s="486">
        <f t="shared" si="48"/>
        <v>0</v>
      </c>
      <c r="F456" s="486">
        <f t="shared" si="53"/>
        <v>0</v>
      </c>
      <c r="G456" s="486"/>
      <c r="H456" s="486"/>
      <c r="J456" s="20"/>
      <c r="K456" s="20">
        <v>447</v>
      </c>
      <c r="L456" s="486">
        <f t="shared" si="54"/>
        <v>0</v>
      </c>
      <c r="M456" s="486">
        <f t="shared" si="49"/>
        <v>0</v>
      </c>
      <c r="N456" s="486">
        <f t="shared" si="50"/>
        <v>0</v>
      </c>
      <c r="O456" s="486">
        <f t="shared" si="55"/>
        <v>0</v>
      </c>
      <c r="P456" s="486"/>
      <c r="Q456" s="486"/>
      <c r="R456" s="486"/>
      <c r="S456" s="486"/>
    </row>
    <row r="457" spans="1:19">
      <c r="A457" s="20"/>
      <c r="B457" s="20">
        <v>448</v>
      </c>
      <c r="C457" s="486">
        <f t="shared" si="51"/>
        <v>0</v>
      </c>
      <c r="D457" s="486">
        <f t="shared" si="52"/>
        <v>0</v>
      </c>
      <c r="E457" s="486">
        <f t="shared" si="48"/>
        <v>0</v>
      </c>
      <c r="F457" s="486">
        <f t="shared" si="53"/>
        <v>0</v>
      </c>
      <c r="G457" s="486"/>
      <c r="H457" s="486"/>
      <c r="J457" s="20"/>
      <c r="K457" s="20">
        <v>448</v>
      </c>
      <c r="L457" s="486">
        <f t="shared" si="54"/>
        <v>0</v>
      </c>
      <c r="M457" s="486">
        <f t="shared" si="49"/>
        <v>0</v>
      </c>
      <c r="N457" s="486">
        <f t="shared" si="50"/>
        <v>0</v>
      </c>
      <c r="O457" s="486">
        <f t="shared" si="55"/>
        <v>0</v>
      </c>
      <c r="P457" s="486"/>
      <c r="Q457" s="486"/>
      <c r="R457" s="486"/>
      <c r="S457" s="486"/>
    </row>
    <row r="458" spans="1:19">
      <c r="A458" s="20"/>
      <c r="B458" s="20">
        <v>449</v>
      </c>
      <c r="C458" s="486">
        <f t="shared" si="51"/>
        <v>0</v>
      </c>
      <c r="D458" s="486">
        <f t="shared" si="52"/>
        <v>0</v>
      </c>
      <c r="E458" s="486">
        <f t="shared" si="48"/>
        <v>0</v>
      </c>
      <c r="F458" s="486">
        <f t="shared" si="53"/>
        <v>0</v>
      </c>
      <c r="G458" s="486"/>
      <c r="H458" s="486"/>
      <c r="J458" s="20"/>
      <c r="K458" s="20">
        <v>449</v>
      </c>
      <c r="L458" s="486">
        <f t="shared" si="54"/>
        <v>0</v>
      </c>
      <c r="M458" s="486">
        <f t="shared" si="49"/>
        <v>0</v>
      </c>
      <c r="N458" s="486">
        <f t="shared" si="50"/>
        <v>0</v>
      </c>
      <c r="O458" s="486">
        <f t="shared" si="55"/>
        <v>0</v>
      </c>
      <c r="P458" s="486"/>
      <c r="Q458" s="486"/>
      <c r="R458" s="486"/>
      <c r="S458" s="486"/>
    </row>
    <row r="459" spans="1:19">
      <c r="A459" s="20"/>
      <c r="B459" s="20">
        <v>450</v>
      </c>
      <c r="C459" s="486">
        <f t="shared" si="51"/>
        <v>0</v>
      </c>
      <c r="D459" s="486">
        <f t="shared" si="52"/>
        <v>0</v>
      </c>
      <c r="E459" s="486">
        <f t="shared" ref="E459:E489" si="56">IF(ROUND(C459,2)&gt;0,$D$7-D459,0)</f>
        <v>0</v>
      </c>
      <c r="F459" s="486">
        <f t="shared" si="53"/>
        <v>0</v>
      </c>
      <c r="G459" s="486"/>
      <c r="H459" s="486"/>
      <c r="J459" s="20"/>
      <c r="K459" s="20">
        <v>450</v>
      </c>
      <c r="L459" s="486">
        <f t="shared" si="54"/>
        <v>0</v>
      </c>
      <c r="M459" s="486">
        <f t="shared" ref="M459:M489" si="57">L459*$M$3/12</f>
        <v>0</v>
      </c>
      <c r="N459" s="486">
        <f t="shared" ref="N459:N489" si="58">IF(ROUND(L459,2)&gt;0,$M$7-M459,0)</f>
        <v>0</v>
      </c>
      <c r="O459" s="486">
        <f t="shared" si="55"/>
        <v>0</v>
      </c>
      <c r="P459" s="486"/>
      <c r="Q459" s="486"/>
      <c r="R459" s="486"/>
      <c r="S459" s="486"/>
    </row>
    <row r="460" spans="1:19">
      <c r="A460" s="20"/>
      <c r="B460" s="20">
        <v>451</v>
      </c>
      <c r="C460" s="486">
        <f t="shared" ref="C460:C489" si="59">F459</f>
        <v>0</v>
      </c>
      <c r="D460" s="486">
        <f t="shared" ref="D460:D489" si="60">C460*$D$3/12</f>
        <v>0</v>
      </c>
      <c r="E460" s="486">
        <f t="shared" si="56"/>
        <v>0</v>
      </c>
      <c r="F460" s="486">
        <f t="shared" ref="F460:F489" si="61">C460-E460</f>
        <v>0</v>
      </c>
      <c r="G460" s="486"/>
      <c r="H460" s="486"/>
      <c r="J460" s="20"/>
      <c r="K460" s="20">
        <v>451</v>
      </c>
      <c r="L460" s="486">
        <f t="shared" ref="L460:L489" si="62">O459</f>
        <v>0</v>
      </c>
      <c r="M460" s="486">
        <f t="shared" si="57"/>
        <v>0</v>
      </c>
      <c r="N460" s="486">
        <f t="shared" si="58"/>
        <v>0</v>
      </c>
      <c r="O460" s="486">
        <f t="shared" ref="O460:O489" si="63">L460-N460</f>
        <v>0</v>
      </c>
      <c r="P460" s="486"/>
      <c r="Q460" s="486"/>
      <c r="R460" s="486"/>
      <c r="S460" s="486"/>
    </row>
    <row r="461" spans="1:19">
      <c r="A461" s="20"/>
      <c r="B461" s="20">
        <v>452</v>
      </c>
      <c r="C461" s="486">
        <f t="shared" si="59"/>
        <v>0</v>
      </c>
      <c r="D461" s="486">
        <f t="shared" si="60"/>
        <v>0</v>
      </c>
      <c r="E461" s="486">
        <f t="shared" si="56"/>
        <v>0</v>
      </c>
      <c r="F461" s="486">
        <f t="shared" si="61"/>
        <v>0</v>
      </c>
      <c r="G461" s="486"/>
      <c r="H461" s="486"/>
      <c r="J461" s="20"/>
      <c r="K461" s="20">
        <v>452</v>
      </c>
      <c r="L461" s="486">
        <f t="shared" si="62"/>
        <v>0</v>
      </c>
      <c r="M461" s="486">
        <f t="shared" si="57"/>
        <v>0</v>
      </c>
      <c r="N461" s="486">
        <f t="shared" si="58"/>
        <v>0</v>
      </c>
      <c r="O461" s="486">
        <f t="shared" si="63"/>
        <v>0</v>
      </c>
      <c r="P461" s="486"/>
      <c r="Q461" s="486"/>
      <c r="R461" s="486"/>
      <c r="S461" s="486"/>
    </row>
    <row r="462" spans="1:19">
      <c r="A462" s="20"/>
      <c r="B462" s="20">
        <v>453</v>
      </c>
      <c r="C462" s="486">
        <f t="shared" si="59"/>
        <v>0</v>
      </c>
      <c r="D462" s="486">
        <f t="shared" si="60"/>
        <v>0</v>
      </c>
      <c r="E462" s="486">
        <f t="shared" si="56"/>
        <v>0</v>
      </c>
      <c r="F462" s="486">
        <f t="shared" si="61"/>
        <v>0</v>
      </c>
      <c r="G462" s="486"/>
      <c r="H462" s="486"/>
      <c r="J462" s="20"/>
      <c r="K462" s="20">
        <v>453</v>
      </c>
      <c r="L462" s="486">
        <f t="shared" si="62"/>
        <v>0</v>
      </c>
      <c r="M462" s="486">
        <f t="shared" si="57"/>
        <v>0</v>
      </c>
      <c r="N462" s="486">
        <f t="shared" si="58"/>
        <v>0</v>
      </c>
      <c r="O462" s="486">
        <f t="shared" si="63"/>
        <v>0</v>
      </c>
      <c r="P462" s="486"/>
      <c r="Q462" s="486"/>
      <c r="R462" s="486"/>
      <c r="S462" s="486"/>
    </row>
    <row r="463" spans="1:19">
      <c r="A463" s="20"/>
      <c r="B463" s="20">
        <v>454</v>
      </c>
      <c r="C463" s="486">
        <f t="shared" si="59"/>
        <v>0</v>
      </c>
      <c r="D463" s="486">
        <f t="shared" si="60"/>
        <v>0</v>
      </c>
      <c r="E463" s="486">
        <f t="shared" si="56"/>
        <v>0</v>
      </c>
      <c r="F463" s="486">
        <f t="shared" si="61"/>
        <v>0</v>
      </c>
      <c r="G463" s="486"/>
      <c r="H463" s="486"/>
      <c r="J463" s="20"/>
      <c r="K463" s="20">
        <v>454</v>
      </c>
      <c r="L463" s="486">
        <f t="shared" si="62"/>
        <v>0</v>
      </c>
      <c r="M463" s="486">
        <f t="shared" si="57"/>
        <v>0</v>
      </c>
      <c r="N463" s="486">
        <f t="shared" si="58"/>
        <v>0</v>
      </c>
      <c r="O463" s="486">
        <f t="shared" si="63"/>
        <v>0</v>
      </c>
      <c r="P463" s="486"/>
      <c r="Q463" s="486"/>
      <c r="R463" s="486"/>
      <c r="S463" s="486"/>
    </row>
    <row r="464" spans="1:19">
      <c r="A464" s="20"/>
      <c r="B464" s="20">
        <v>455</v>
      </c>
      <c r="C464" s="486">
        <f t="shared" si="59"/>
        <v>0</v>
      </c>
      <c r="D464" s="486">
        <f t="shared" si="60"/>
        <v>0</v>
      </c>
      <c r="E464" s="486">
        <f t="shared" si="56"/>
        <v>0</v>
      </c>
      <c r="F464" s="486">
        <f t="shared" si="61"/>
        <v>0</v>
      </c>
      <c r="G464" s="486"/>
      <c r="H464" s="486"/>
      <c r="J464" s="20"/>
      <c r="K464" s="20">
        <v>455</v>
      </c>
      <c r="L464" s="486">
        <f t="shared" si="62"/>
        <v>0</v>
      </c>
      <c r="M464" s="486">
        <f t="shared" si="57"/>
        <v>0</v>
      </c>
      <c r="N464" s="486">
        <f t="shared" si="58"/>
        <v>0</v>
      </c>
      <c r="O464" s="486">
        <f t="shared" si="63"/>
        <v>0</v>
      </c>
      <c r="P464" s="486"/>
      <c r="Q464" s="486"/>
      <c r="R464" s="486"/>
      <c r="S464" s="486"/>
    </row>
    <row r="465" spans="1:19">
      <c r="A465" s="21"/>
      <c r="B465" s="21">
        <v>456</v>
      </c>
      <c r="C465" s="487">
        <f t="shared" si="59"/>
        <v>0</v>
      </c>
      <c r="D465" s="487">
        <f t="shared" si="60"/>
        <v>0</v>
      </c>
      <c r="E465" s="487">
        <f t="shared" si="56"/>
        <v>0</v>
      </c>
      <c r="F465" s="487">
        <f t="shared" si="61"/>
        <v>0</v>
      </c>
      <c r="G465" s="487"/>
      <c r="H465" s="487"/>
      <c r="J465" s="21"/>
      <c r="K465" s="21">
        <v>456</v>
      </c>
      <c r="L465" s="487">
        <f t="shared" si="62"/>
        <v>0</v>
      </c>
      <c r="M465" s="487">
        <f t="shared" si="57"/>
        <v>0</v>
      </c>
      <c r="N465" s="487">
        <f t="shared" si="58"/>
        <v>0</v>
      </c>
      <c r="O465" s="487">
        <f t="shared" si="63"/>
        <v>0</v>
      </c>
      <c r="P465" s="487"/>
      <c r="Q465" s="487"/>
      <c r="R465" s="486"/>
      <c r="S465" s="486"/>
    </row>
    <row r="466" spans="1:19">
      <c r="A466" s="20">
        <v>39</v>
      </c>
      <c r="B466" s="20">
        <v>457</v>
      </c>
      <c r="C466" s="486">
        <f t="shared" si="59"/>
        <v>0</v>
      </c>
      <c r="D466" s="486">
        <f t="shared" si="60"/>
        <v>0</v>
      </c>
      <c r="E466" s="486">
        <f t="shared" si="56"/>
        <v>0</v>
      </c>
      <c r="F466" s="486">
        <f t="shared" si="61"/>
        <v>0</v>
      </c>
      <c r="G466" s="486">
        <f>AVERAGE(F466:F477)</f>
        <v>0</v>
      </c>
      <c r="H466" s="486">
        <f>G466*$D$4</f>
        <v>0</v>
      </c>
      <c r="J466" s="20">
        <v>39</v>
      </c>
      <c r="K466" s="20">
        <v>457</v>
      </c>
      <c r="L466" s="486">
        <f t="shared" si="62"/>
        <v>0</v>
      </c>
      <c r="M466" s="486">
        <f t="shared" si="57"/>
        <v>0</v>
      </c>
      <c r="N466" s="486">
        <f t="shared" si="58"/>
        <v>0</v>
      </c>
      <c r="O466" s="486">
        <f t="shared" si="63"/>
        <v>0</v>
      </c>
      <c r="P466" s="486">
        <f>AVERAGE(O466:O477)</f>
        <v>0</v>
      </c>
      <c r="Q466" s="486">
        <f>P466*$M$4</f>
        <v>0</v>
      </c>
      <c r="R466" s="486"/>
      <c r="S466" s="486">
        <f>H466+Q466</f>
        <v>0</v>
      </c>
    </row>
    <row r="467" spans="1:19">
      <c r="A467" s="20"/>
      <c r="B467" s="20">
        <v>458</v>
      </c>
      <c r="C467" s="486">
        <f t="shared" si="59"/>
        <v>0</v>
      </c>
      <c r="D467" s="486">
        <f t="shared" si="60"/>
        <v>0</v>
      </c>
      <c r="E467" s="486">
        <f t="shared" si="56"/>
        <v>0</v>
      </c>
      <c r="F467" s="486">
        <f t="shared" si="61"/>
        <v>0</v>
      </c>
      <c r="G467" s="486"/>
      <c r="H467" s="486"/>
      <c r="J467" s="20"/>
      <c r="K467" s="20">
        <v>458</v>
      </c>
      <c r="L467" s="486">
        <f t="shared" si="62"/>
        <v>0</v>
      </c>
      <c r="M467" s="486">
        <f t="shared" si="57"/>
        <v>0</v>
      </c>
      <c r="N467" s="486">
        <f t="shared" si="58"/>
        <v>0</v>
      </c>
      <c r="O467" s="486">
        <f t="shared" si="63"/>
        <v>0</v>
      </c>
      <c r="P467" s="486"/>
      <c r="Q467" s="486"/>
      <c r="R467" s="486"/>
      <c r="S467" s="486"/>
    </row>
    <row r="468" spans="1:19">
      <c r="A468" s="20"/>
      <c r="B468" s="20">
        <v>459</v>
      </c>
      <c r="C468" s="486">
        <f t="shared" si="59"/>
        <v>0</v>
      </c>
      <c r="D468" s="486">
        <f t="shared" si="60"/>
        <v>0</v>
      </c>
      <c r="E468" s="486">
        <f t="shared" si="56"/>
        <v>0</v>
      </c>
      <c r="F468" s="486">
        <f t="shared" si="61"/>
        <v>0</v>
      </c>
      <c r="G468" s="486"/>
      <c r="H468" s="486"/>
      <c r="J468" s="20"/>
      <c r="K468" s="20">
        <v>459</v>
      </c>
      <c r="L468" s="486">
        <f t="shared" si="62"/>
        <v>0</v>
      </c>
      <c r="M468" s="486">
        <f t="shared" si="57"/>
        <v>0</v>
      </c>
      <c r="N468" s="486">
        <f t="shared" si="58"/>
        <v>0</v>
      </c>
      <c r="O468" s="486">
        <f t="shared" si="63"/>
        <v>0</v>
      </c>
      <c r="P468" s="486"/>
      <c r="Q468" s="486"/>
      <c r="R468" s="486"/>
      <c r="S468" s="486"/>
    </row>
    <row r="469" spans="1:19">
      <c r="A469" s="20"/>
      <c r="B469" s="20">
        <v>460</v>
      </c>
      <c r="C469" s="486">
        <f t="shared" si="59"/>
        <v>0</v>
      </c>
      <c r="D469" s="486">
        <f t="shared" si="60"/>
        <v>0</v>
      </c>
      <c r="E469" s="486">
        <f t="shared" si="56"/>
        <v>0</v>
      </c>
      <c r="F469" s="486">
        <f t="shared" si="61"/>
        <v>0</v>
      </c>
      <c r="G469" s="486"/>
      <c r="H469" s="486"/>
      <c r="J469" s="20"/>
      <c r="K469" s="20">
        <v>460</v>
      </c>
      <c r="L469" s="486">
        <f t="shared" si="62"/>
        <v>0</v>
      </c>
      <c r="M469" s="486">
        <f t="shared" si="57"/>
        <v>0</v>
      </c>
      <c r="N469" s="486">
        <f t="shared" si="58"/>
        <v>0</v>
      </c>
      <c r="O469" s="486">
        <f t="shared" si="63"/>
        <v>0</v>
      </c>
      <c r="P469" s="486"/>
      <c r="Q469" s="486"/>
      <c r="R469" s="486"/>
      <c r="S469" s="486"/>
    </row>
    <row r="470" spans="1:19">
      <c r="A470" s="20"/>
      <c r="B470" s="20">
        <v>461</v>
      </c>
      <c r="C470" s="486">
        <f t="shared" si="59"/>
        <v>0</v>
      </c>
      <c r="D470" s="486">
        <f t="shared" si="60"/>
        <v>0</v>
      </c>
      <c r="E470" s="486">
        <f t="shared" si="56"/>
        <v>0</v>
      </c>
      <c r="F470" s="486">
        <f t="shared" si="61"/>
        <v>0</v>
      </c>
      <c r="G470" s="486"/>
      <c r="H470" s="486"/>
      <c r="J470" s="20"/>
      <c r="K470" s="20">
        <v>461</v>
      </c>
      <c r="L470" s="486">
        <f t="shared" si="62"/>
        <v>0</v>
      </c>
      <c r="M470" s="486">
        <f t="shared" si="57"/>
        <v>0</v>
      </c>
      <c r="N470" s="486">
        <f t="shared" si="58"/>
        <v>0</v>
      </c>
      <c r="O470" s="486">
        <f t="shared" si="63"/>
        <v>0</v>
      </c>
      <c r="P470" s="486"/>
      <c r="Q470" s="486"/>
      <c r="R470" s="486"/>
      <c r="S470" s="486"/>
    </row>
    <row r="471" spans="1:19">
      <c r="A471" s="20"/>
      <c r="B471" s="20">
        <v>462</v>
      </c>
      <c r="C471" s="486">
        <f t="shared" si="59"/>
        <v>0</v>
      </c>
      <c r="D471" s="486">
        <f t="shared" si="60"/>
        <v>0</v>
      </c>
      <c r="E471" s="486">
        <f t="shared" si="56"/>
        <v>0</v>
      </c>
      <c r="F471" s="486">
        <f t="shared" si="61"/>
        <v>0</v>
      </c>
      <c r="G471" s="486"/>
      <c r="H471" s="486"/>
      <c r="J471" s="20"/>
      <c r="K471" s="20">
        <v>462</v>
      </c>
      <c r="L471" s="486">
        <f t="shared" si="62"/>
        <v>0</v>
      </c>
      <c r="M471" s="486">
        <f t="shared" si="57"/>
        <v>0</v>
      </c>
      <c r="N471" s="486">
        <f t="shared" si="58"/>
        <v>0</v>
      </c>
      <c r="O471" s="486">
        <f t="shared" si="63"/>
        <v>0</v>
      </c>
      <c r="P471" s="486"/>
      <c r="Q471" s="486"/>
      <c r="R471" s="486"/>
      <c r="S471" s="486"/>
    </row>
    <row r="472" spans="1:19">
      <c r="A472" s="20"/>
      <c r="B472" s="20">
        <v>463</v>
      </c>
      <c r="C472" s="486">
        <f t="shared" si="59"/>
        <v>0</v>
      </c>
      <c r="D472" s="486">
        <f t="shared" si="60"/>
        <v>0</v>
      </c>
      <c r="E472" s="486">
        <f t="shared" si="56"/>
        <v>0</v>
      </c>
      <c r="F472" s="486">
        <f t="shared" si="61"/>
        <v>0</v>
      </c>
      <c r="G472" s="486"/>
      <c r="H472" s="486"/>
      <c r="J472" s="20"/>
      <c r="K472" s="20">
        <v>463</v>
      </c>
      <c r="L472" s="486">
        <f t="shared" si="62"/>
        <v>0</v>
      </c>
      <c r="M472" s="486">
        <f t="shared" si="57"/>
        <v>0</v>
      </c>
      <c r="N472" s="486">
        <f t="shared" si="58"/>
        <v>0</v>
      </c>
      <c r="O472" s="486">
        <f t="shared" si="63"/>
        <v>0</v>
      </c>
      <c r="P472" s="486"/>
      <c r="Q472" s="486"/>
      <c r="R472" s="486"/>
      <c r="S472" s="486"/>
    </row>
    <row r="473" spans="1:19">
      <c r="A473" s="20"/>
      <c r="B473" s="20">
        <v>464</v>
      </c>
      <c r="C473" s="486">
        <f t="shared" si="59"/>
        <v>0</v>
      </c>
      <c r="D473" s="486">
        <f t="shared" si="60"/>
        <v>0</v>
      </c>
      <c r="E473" s="486">
        <f t="shared" si="56"/>
        <v>0</v>
      </c>
      <c r="F473" s="486">
        <f t="shared" si="61"/>
        <v>0</v>
      </c>
      <c r="G473" s="486"/>
      <c r="H473" s="486"/>
      <c r="J473" s="20"/>
      <c r="K473" s="20">
        <v>464</v>
      </c>
      <c r="L473" s="486">
        <f t="shared" si="62"/>
        <v>0</v>
      </c>
      <c r="M473" s="486">
        <f t="shared" si="57"/>
        <v>0</v>
      </c>
      <c r="N473" s="486">
        <f t="shared" si="58"/>
        <v>0</v>
      </c>
      <c r="O473" s="486">
        <f t="shared" si="63"/>
        <v>0</v>
      </c>
      <c r="P473" s="486"/>
      <c r="Q473" s="486"/>
      <c r="R473" s="486"/>
      <c r="S473" s="486"/>
    </row>
    <row r="474" spans="1:19">
      <c r="A474" s="20"/>
      <c r="B474" s="20">
        <v>465</v>
      </c>
      <c r="C474" s="486">
        <f t="shared" si="59"/>
        <v>0</v>
      </c>
      <c r="D474" s="486">
        <f t="shared" si="60"/>
        <v>0</v>
      </c>
      <c r="E474" s="486">
        <f t="shared" si="56"/>
        <v>0</v>
      </c>
      <c r="F474" s="486">
        <f t="shared" si="61"/>
        <v>0</v>
      </c>
      <c r="G474" s="486"/>
      <c r="H474" s="486"/>
      <c r="J474" s="20"/>
      <c r="K474" s="20">
        <v>465</v>
      </c>
      <c r="L474" s="486">
        <f t="shared" si="62"/>
        <v>0</v>
      </c>
      <c r="M474" s="486">
        <f t="shared" si="57"/>
        <v>0</v>
      </c>
      <c r="N474" s="486">
        <f t="shared" si="58"/>
        <v>0</v>
      </c>
      <c r="O474" s="486">
        <f t="shared" si="63"/>
        <v>0</v>
      </c>
      <c r="P474" s="486"/>
      <c r="Q474" s="486"/>
      <c r="R474" s="486"/>
      <c r="S474" s="486"/>
    </row>
    <row r="475" spans="1:19">
      <c r="A475" s="20"/>
      <c r="B475" s="20">
        <v>466</v>
      </c>
      <c r="C475" s="486">
        <f t="shared" si="59"/>
        <v>0</v>
      </c>
      <c r="D475" s="486">
        <f t="shared" si="60"/>
        <v>0</v>
      </c>
      <c r="E475" s="486">
        <f t="shared" si="56"/>
        <v>0</v>
      </c>
      <c r="F475" s="486">
        <f t="shared" si="61"/>
        <v>0</v>
      </c>
      <c r="G475" s="486"/>
      <c r="H475" s="486"/>
      <c r="J475" s="20"/>
      <c r="K475" s="20">
        <v>466</v>
      </c>
      <c r="L475" s="486">
        <f t="shared" si="62"/>
        <v>0</v>
      </c>
      <c r="M475" s="486">
        <f t="shared" si="57"/>
        <v>0</v>
      </c>
      <c r="N475" s="486">
        <f t="shared" si="58"/>
        <v>0</v>
      </c>
      <c r="O475" s="486">
        <f t="shared" si="63"/>
        <v>0</v>
      </c>
      <c r="P475" s="486"/>
      <c r="Q475" s="486"/>
      <c r="R475" s="486"/>
      <c r="S475" s="486"/>
    </row>
    <row r="476" spans="1:19">
      <c r="A476" s="20"/>
      <c r="B476" s="20">
        <v>467</v>
      </c>
      <c r="C476" s="486">
        <f t="shared" si="59"/>
        <v>0</v>
      </c>
      <c r="D476" s="486">
        <f t="shared" si="60"/>
        <v>0</v>
      </c>
      <c r="E476" s="486">
        <f t="shared" si="56"/>
        <v>0</v>
      </c>
      <c r="F476" s="486">
        <f t="shared" si="61"/>
        <v>0</v>
      </c>
      <c r="G476" s="486"/>
      <c r="H476" s="486"/>
      <c r="J476" s="20"/>
      <c r="K476" s="20">
        <v>467</v>
      </c>
      <c r="L476" s="486">
        <f t="shared" si="62"/>
        <v>0</v>
      </c>
      <c r="M476" s="486">
        <f t="shared" si="57"/>
        <v>0</v>
      </c>
      <c r="N476" s="486">
        <f t="shared" si="58"/>
        <v>0</v>
      </c>
      <c r="O476" s="486">
        <f t="shared" si="63"/>
        <v>0</v>
      </c>
      <c r="P476" s="486"/>
      <c r="Q476" s="486"/>
      <c r="R476" s="486"/>
      <c r="S476" s="486"/>
    </row>
    <row r="477" spans="1:19">
      <c r="A477" s="21"/>
      <c r="B477" s="21">
        <v>468</v>
      </c>
      <c r="C477" s="487">
        <f t="shared" si="59"/>
        <v>0</v>
      </c>
      <c r="D477" s="487">
        <f t="shared" si="60"/>
        <v>0</v>
      </c>
      <c r="E477" s="487">
        <f t="shared" si="56"/>
        <v>0</v>
      </c>
      <c r="F477" s="487">
        <f t="shared" si="61"/>
        <v>0</v>
      </c>
      <c r="G477" s="487"/>
      <c r="H477" s="487"/>
      <c r="J477" s="21"/>
      <c r="K477" s="21">
        <v>468</v>
      </c>
      <c r="L477" s="487">
        <f t="shared" si="62"/>
        <v>0</v>
      </c>
      <c r="M477" s="487">
        <f t="shared" si="57"/>
        <v>0</v>
      </c>
      <c r="N477" s="487">
        <f t="shared" si="58"/>
        <v>0</v>
      </c>
      <c r="O477" s="487">
        <f t="shared" si="63"/>
        <v>0</v>
      </c>
      <c r="P477" s="487"/>
      <c r="Q477" s="487"/>
      <c r="R477" s="486"/>
      <c r="S477" s="486"/>
    </row>
    <row r="478" spans="1:19">
      <c r="A478" s="20">
        <v>40</v>
      </c>
      <c r="B478" s="20">
        <v>469</v>
      </c>
      <c r="C478" s="486">
        <f t="shared" si="59"/>
        <v>0</v>
      </c>
      <c r="D478" s="486">
        <f t="shared" si="60"/>
        <v>0</v>
      </c>
      <c r="E478" s="486">
        <f t="shared" si="56"/>
        <v>0</v>
      </c>
      <c r="F478" s="486">
        <f t="shared" si="61"/>
        <v>0</v>
      </c>
      <c r="G478" s="486">
        <f>AVERAGE(F478:F489)</f>
        <v>0</v>
      </c>
      <c r="H478" s="486">
        <f>G478*$D$4</f>
        <v>0</v>
      </c>
      <c r="J478" s="20">
        <v>40</v>
      </c>
      <c r="K478" s="20">
        <v>469</v>
      </c>
      <c r="L478" s="486">
        <f t="shared" si="62"/>
        <v>0</v>
      </c>
      <c r="M478" s="486">
        <f t="shared" si="57"/>
        <v>0</v>
      </c>
      <c r="N478" s="486">
        <f t="shared" si="58"/>
        <v>0</v>
      </c>
      <c r="O478" s="486">
        <f t="shared" si="63"/>
        <v>0</v>
      </c>
      <c r="P478" s="486">
        <f>AVERAGE(O478:O489)</f>
        <v>0</v>
      </c>
      <c r="Q478" s="486">
        <f>P478*$M$4</f>
        <v>0</v>
      </c>
      <c r="R478" s="486"/>
      <c r="S478" s="486">
        <f>H478+Q478</f>
        <v>0</v>
      </c>
    </row>
    <row r="479" spans="1:19">
      <c r="A479" s="20"/>
      <c r="B479" s="20">
        <v>470</v>
      </c>
      <c r="C479" s="486">
        <f t="shared" si="59"/>
        <v>0</v>
      </c>
      <c r="D479" s="486">
        <f t="shared" si="60"/>
        <v>0</v>
      </c>
      <c r="E479" s="486">
        <f t="shared" si="56"/>
        <v>0</v>
      </c>
      <c r="F479" s="486">
        <f t="shared" si="61"/>
        <v>0</v>
      </c>
      <c r="G479" s="486"/>
      <c r="H479" s="486"/>
      <c r="J479" s="20"/>
      <c r="K479" s="20">
        <v>470</v>
      </c>
      <c r="L479" s="486">
        <f t="shared" si="62"/>
        <v>0</v>
      </c>
      <c r="M479" s="486">
        <f t="shared" si="57"/>
        <v>0</v>
      </c>
      <c r="N479" s="486">
        <f t="shared" si="58"/>
        <v>0</v>
      </c>
      <c r="O479" s="486">
        <f t="shared" si="63"/>
        <v>0</v>
      </c>
      <c r="P479" s="486"/>
      <c r="Q479" s="486"/>
      <c r="R479" s="486"/>
      <c r="S479" s="486"/>
    </row>
    <row r="480" spans="1:19">
      <c r="A480" s="20"/>
      <c r="B480" s="20">
        <v>471</v>
      </c>
      <c r="C480" s="486">
        <f t="shared" si="59"/>
        <v>0</v>
      </c>
      <c r="D480" s="486">
        <f t="shared" si="60"/>
        <v>0</v>
      </c>
      <c r="E480" s="486">
        <f t="shared" si="56"/>
        <v>0</v>
      </c>
      <c r="F480" s="486">
        <f t="shared" si="61"/>
        <v>0</v>
      </c>
      <c r="G480" s="486"/>
      <c r="H480" s="486"/>
      <c r="J480" s="20"/>
      <c r="K480" s="20">
        <v>471</v>
      </c>
      <c r="L480" s="486">
        <f t="shared" si="62"/>
        <v>0</v>
      </c>
      <c r="M480" s="486">
        <f t="shared" si="57"/>
        <v>0</v>
      </c>
      <c r="N480" s="486">
        <f t="shared" si="58"/>
        <v>0</v>
      </c>
      <c r="O480" s="486">
        <f t="shared" si="63"/>
        <v>0</v>
      </c>
      <c r="P480" s="486"/>
      <c r="Q480" s="486"/>
      <c r="R480" s="486"/>
      <c r="S480" s="486"/>
    </row>
    <row r="481" spans="1:19">
      <c r="A481" s="20"/>
      <c r="B481" s="20">
        <v>472</v>
      </c>
      <c r="C481" s="486">
        <f t="shared" si="59"/>
        <v>0</v>
      </c>
      <c r="D481" s="486">
        <f t="shared" si="60"/>
        <v>0</v>
      </c>
      <c r="E481" s="486">
        <f t="shared" si="56"/>
        <v>0</v>
      </c>
      <c r="F481" s="486">
        <f t="shared" si="61"/>
        <v>0</v>
      </c>
      <c r="G481" s="486"/>
      <c r="H481" s="486"/>
      <c r="J481" s="20"/>
      <c r="K481" s="20">
        <v>472</v>
      </c>
      <c r="L481" s="486">
        <f t="shared" si="62"/>
        <v>0</v>
      </c>
      <c r="M481" s="486">
        <f t="shared" si="57"/>
        <v>0</v>
      </c>
      <c r="N481" s="486">
        <f t="shared" si="58"/>
        <v>0</v>
      </c>
      <c r="O481" s="486">
        <f t="shared" si="63"/>
        <v>0</v>
      </c>
      <c r="P481" s="486"/>
      <c r="Q481" s="486"/>
      <c r="R481" s="486"/>
      <c r="S481" s="486"/>
    </row>
    <row r="482" spans="1:19">
      <c r="A482" s="20"/>
      <c r="B482" s="20">
        <v>473</v>
      </c>
      <c r="C482" s="486">
        <f t="shared" si="59"/>
        <v>0</v>
      </c>
      <c r="D482" s="486">
        <f t="shared" si="60"/>
        <v>0</v>
      </c>
      <c r="E482" s="486">
        <f t="shared" si="56"/>
        <v>0</v>
      </c>
      <c r="F482" s="486">
        <f t="shared" si="61"/>
        <v>0</v>
      </c>
      <c r="G482" s="486"/>
      <c r="H482" s="486"/>
      <c r="J482" s="20"/>
      <c r="K482" s="20">
        <v>473</v>
      </c>
      <c r="L482" s="486">
        <f t="shared" si="62"/>
        <v>0</v>
      </c>
      <c r="M482" s="486">
        <f t="shared" si="57"/>
        <v>0</v>
      </c>
      <c r="N482" s="486">
        <f t="shared" si="58"/>
        <v>0</v>
      </c>
      <c r="O482" s="486">
        <f t="shared" si="63"/>
        <v>0</v>
      </c>
      <c r="P482" s="486"/>
      <c r="Q482" s="486"/>
      <c r="R482" s="486"/>
      <c r="S482" s="486"/>
    </row>
    <row r="483" spans="1:19">
      <c r="A483" s="20"/>
      <c r="B483" s="20">
        <v>474</v>
      </c>
      <c r="C483" s="486">
        <f t="shared" si="59"/>
        <v>0</v>
      </c>
      <c r="D483" s="486">
        <f t="shared" si="60"/>
        <v>0</v>
      </c>
      <c r="E483" s="486">
        <f t="shared" si="56"/>
        <v>0</v>
      </c>
      <c r="F483" s="486">
        <f t="shared" si="61"/>
        <v>0</v>
      </c>
      <c r="G483" s="486"/>
      <c r="H483" s="486"/>
      <c r="J483" s="20"/>
      <c r="K483" s="20">
        <v>474</v>
      </c>
      <c r="L483" s="486">
        <f t="shared" si="62"/>
        <v>0</v>
      </c>
      <c r="M483" s="486">
        <f t="shared" si="57"/>
        <v>0</v>
      </c>
      <c r="N483" s="486">
        <f t="shared" si="58"/>
        <v>0</v>
      </c>
      <c r="O483" s="486">
        <f t="shared" si="63"/>
        <v>0</v>
      </c>
      <c r="P483" s="486"/>
      <c r="Q483" s="486"/>
      <c r="R483" s="486"/>
      <c r="S483" s="486"/>
    </row>
    <row r="484" spans="1:19">
      <c r="A484" s="20"/>
      <c r="B484" s="20">
        <v>475</v>
      </c>
      <c r="C484" s="486">
        <f t="shared" si="59"/>
        <v>0</v>
      </c>
      <c r="D484" s="486">
        <f t="shared" si="60"/>
        <v>0</v>
      </c>
      <c r="E484" s="486">
        <f t="shared" si="56"/>
        <v>0</v>
      </c>
      <c r="F484" s="486">
        <f t="shared" si="61"/>
        <v>0</v>
      </c>
      <c r="G484" s="486"/>
      <c r="H484" s="486"/>
      <c r="J484" s="20"/>
      <c r="K484" s="20">
        <v>475</v>
      </c>
      <c r="L484" s="486">
        <f t="shared" si="62"/>
        <v>0</v>
      </c>
      <c r="M484" s="486">
        <f t="shared" si="57"/>
        <v>0</v>
      </c>
      <c r="N484" s="486">
        <f t="shared" si="58"/>
        <v>0</v>
      </c>
      <c r="O484" s="486">
        <f t="shared" si="63"/>
        <v>0</v>
      </c>
      <c r="P484" s="486"/>
      <c r="Q484" s="486"/>
      <c r="R484" s="486"/>
      <c r="S484" s="486"/>
    </row>
    <row r="485" spans="1:19">
      <c r="A485" s="20"/>
      <c r="B485" s="20">
        <v>476</v>
      </c>
      <c r="C485" s="486">
        <f t="shared" si="59"/>
        <v>0</v>
      </c>
      <c r="D485" s="486">
        <f t="shared" si="60"/>
        <v>0</v>
      </c>
      <c r="E485" s="486">
        <f t="shared" si="56"/>
        <v>0</v>
      </c>
      <c r="F485" s="486">
        <f t="shared" si="61"/>
        <v>0</v>
      </c>
      <c r="G485" s="486"/>
      <c r="H485" s="486"/>
      <c r="J485" s="20"/>
      <c r="K485" s="20">
        <v>476</v>
      </c>
      <c r="L485" s="486">
        <f t="shared" si="62"/>
        <v>0</v>
      </c>
      <c r="M485" s="486">
        <f t="shared" si="57"/>
        <v>0</v>
      </c>
      <c r="N485" s="486">
        <f t="shared" si="58"/>
        <v>0</v>
      </c>
      <c r="O485" s="486">
        <f t="shared" si="63"/>
        <v>0</v>
      </c>
      <c r="P485" s="486"/>
      <c r="Q485" s="486"/>
      <c r="R485" s="486"/>
      <c r="S485" s="486"/>
    </row>
    <row r="486" spans="1:19">
      <c r="A486" s="20"/>
      <c r="B486" s="20">
        <v>477</v>
      </c>
      <c r="C486" s="486">
        <f t="shared" si="59"/>
        <v>0</v>
      </c>
      <c r="D486" s="486">
        <f t="shared" si="60"/>
        <v>0</v>
      </c>
      <c r="E486" s="486">
        <f t="shared" si="56"/>
        <v>0</v>
      </c>
      <c r="F486" s="486">
        <f t="shared" si="61"/>
        <v>0</v>
      </c>
      <c r="G486" s="486"/>
      <c r="H486" s="486"/>
      <c r="J486" s="20"/>
      <c r="K486" s="20">
        <v>477</v>
      </c>
      <c r="L486" s="486">
        <f t="shared" si="62"/>
        <v>0</v>
      </c>
      <c r="M486" s="486">
        <f t="shared" si="57"/>
        <v>0</v>
      </c>
      <c r="N486" s="486">
        <f t="shared" si="58"/>
        <v>0</v>
      </c>
      <c r="O486" s="486">
        <f t="shared" si="63"/>
        <v>0</v>
      </c>
      <c r="P486" s="486"/>
      <c r="Q486" s="486"/>
      <c r="R486" s="486"/>
      <c r="S486" s="486"/>
    </row>
    <row r="487" spans="1:19">
      <c r="A487" s="20"/>
      <c r="B487" s="20">
        <v>478</v>
      </c>
      <c r="C487" s="486">
        <f t="shared" si="59"/>
        <v>0</v>
      </c>
      <c r="D487" s="486">
        <f t="shared" si="60"/>
        <v>0</v>
      </c>
      <c r="E487" s="486">
        <f t="shared" si="56"/>
        <v>0</v>
      </c>
      <c r="F487" s="486">
        <f t="shared" si="61"/>
        <v>0</v>
      </c>
      <c r="G487" s="486"/>
      <c r="H487" s="486"/>
      <c r="J487" s="20"/>
      <c r="K487" s="20">
        <v>478</v>
      </c>
      <c r="L487" s="486">
        <f t="shared" si="62"/>
        <v>0</v>
      </c>
      <c r="M487" s="486">
        <f t="shared" si="57"/>
        <v>0</v>
      </c>
      <c r="N487" s="486">
        <f t="shared" si="58"/>
        <v>0</v>
      </c>
      <c r="O487" s="486">
        <f t="shared" si="63"/>
        <v>0</v>
      </c>
      <c r="P487" s="486"/>
      <c r="Q487" s="486"/>
      <c r="R487" s="486"/>
      <c r="S487" s="486"/>
    </row>
    <row r="488" spans="1:19">
      <c r="A488" s="20"/>
      <c r="B488" s="20">
        <v>479</v>
      </c>
      <c r="C488" s="486">
        <f t="shared" si="59"/>
        <v>0</v>
      </c>
      <c r="D488" s="486">
        <f t="shared" si="60"/>
        <v>0</v>
      </c>
      <c r="E488" s="486">
        <f t="shared" si="56"/>
        <v>0</v>
      </c>
      <c r="F488" s="486">
        <f t="shared" si="61"/>
        <v>0</v>
      </c>
      <c r="G488" s="486"/>
      <c r="H488" s="486"/>
      <c r="J488" s="20"/>
      <c r="K488" s="20">
        <v>479</v>
      </c>
      <c r="L488" s="486">
        <f t="shared" si="62"/>
        <v>0</v>
      </c>
      <c r="M488" s="486">
        <f t="shared" si="57"/>
        <v>0</v>
      </c>
      <c r="N488" s="486">
        <f t="shared" si="58"/>
        <v>0</v>
      </c>
      <c r="O488" s="486">
        <f t="shared" si="63"/>
        <v>0</v>
      </c>
      <c r="P488" s="486"/>
      <c r="Q488" s="486"/>
      <c r="R488" s="486"/>
      <c r="S488" s="486"/>
    </row>
    <row r="489" spans="1:19">
      <c r="A489" s="21"/>
      <c r="B489" s="21">
        <v>480</v>
      </c>
      <c r="C489" s="487">
        <f t="shared" si="59"/>
        <v>0</v>
      </c>
      <c r="D489" s="487">
        <f t="shared" si="60"/>
        <v>0</v>
      </c>
      <c r="E489" s="487">
        <f t="shared" si="56"/>
        <v>0</v>
      </c>
      <c r="F489" s="487">
        <f t="shared" si="61"/>
        <v>0</v>
      </c>
      <c r="G489" s="487"/>
      <c r="H489" s="487"/>
      <c r="J489" s="21"/>
      <c r="K489" s="21">
        <v>480</v>
      </c>
      <c r="L489" s="487">
        <f t="shared" si="62"/>
        <v>0</v>
      </c>
      <c r="M489" s="487">
        <f t="shared" si="57"/>
        <v>0</v>
      </c>
      <c r="N489" s="487">
        <f t="shared" si="58"/>
        <v>0</v>
      </c>
      <c r="O489" s="487">
        <f t="shared" si="63"/>
        <v>0</v>
      </c>
      <c r="P489" s="487"/>
      <c r="Q489" s="487"/>
      <c r="R489" s="486"/>
      <c r="S489" s="486"/>
    </row>
    <row r="490" spans="1:19">
      <c r="B490" s="20"/>
    </row>
  </sheetData>
  <sheetProtection algorithmName="SHA-512" hashValue="WBQFnVdtefNHdZUM4rwS/QM7xL0BFPsKYqzjUJgqFWJsf6hG1SEwIePCtJJqoFl/rudZxzufXIsdd/OLMt3k+Q==" saltValue="Zl6T5LrnardUAEsufcIWxw==" spinCount="100000" sheet="1" objects="1" scenarios="1"/>
  <mergeCells count="12">
    <mergeCell ref="A2:C2"/>
    <mergeCell ref="J2:L2"/>
    <mergeCell ref="A3:C3"/>
    <mergeCell ref="J3:L3"/>
    <mergeCell ref="A4:C4"/>
    <mergeCell ref="J4:L4"/>
    <mergeCell ref="A5:C5"/>
    <mergeCell ref="J5:L5"/>
    <mergeCell ref="A6:C6"/>
    <mergeCell ref="J6:L6"/>
    <mergeCell ref="A7:C7"/>
    <mergeCell ref="J7:L7"/>
  </mergeCells>
  <pageMargins left="0.7" right="0.7" top="0.75" bottom="0.75" header="0.3" footer="0.3"/>
  <pageSetup scale="63" orientation="landscape" r:id="rId1"/>
  <headerFooter>
    <oddHeader>&amp;R&amp;F</oddHeader>
    <oddFooter>&amp;LWHDP Workbook&amp;C&amp;A&amp;  - Page &amp;P of &amp;N&amp;R&amp;D</oddFooter>
  </headerFooter>
  <rowBreaks count="2" manualBreakCount="2">
    <brk id="57" max="16383" man="1"/>
    <brk id="1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64</vt:i4>
      </vt:variant>
    </vt:vector>
  </HeadingPairs>
  <TitlesOfParts>
    <vt:vector size="75" baseType="lpstr">
      <vt:lpstr>Instructions</vt:lpstr>
      <vt:lpstr>Project Description</vt:lpstr>
      <vt:lpstr>Unit Mix</vt:lpstr>
      <vt:lpstr>Operating Budget</vt:lpstr>
      <vt:lpstr>Mortgage Calculation</vt:lpstr>
      <vt:lpstr>Development Costs</vt:lpstr>
      <vt:lpstr>Sources</vt:lpstr>
      <vt:lpstr>Cash Flow</vt:lpstr>
      <vt:lpstr>Amortization Schedule</vt:lpstr>
      <vt:lpstr>Summary (MHFA Use Only)</vt:lpstr>
      <vt:lpstr>DropDownList</vt:lpstr>
      <vt:lpstr>CashFlow_EffectiveGrossExpense_Year1</vt:lpstr>
      <vt:lpstr>CashFlow_NetRentalIncome_Year1</vt:lpstr>
      <vt:lpstr>DevCosts_TDC</vt:lpstr>
      <vt:lpstr>DevCosts_TotalIntermediaryCosts</vt:lpstr>
      <vt:lpstr>DropDown_ActivityType</vt:lpstr>
      <vt:lpstr>DropDown_BuildingType</vt:lpstr>
      <vt:lpstr>DropDown_CoveredParkingType</vt:lpstr>
      <vt:lpstr>DropDown_FundingRequestType</vt:lpstr>
      <vt:lpstr>DropDown_UnitMixBR</vt:lpstr>
      <vt:lpstr>DropDown_YesNo</vt:lpstr>
      <vt:lpstr>MortgageCalc_FirstMortgCalc_FirstMortg_Amortization</vt:lpstr>
      <vt:lpstr>MortgageCalc_FirstMortgCalc_FirstMortg_InterestRate</vt:lpstr>
      <vt:lpstr>MortgageCalc_FirstMortgCalc_FirstMortg_MIP</vt:lpstr>
      <vt:lpstr>OpBudget_Expense_PropertyManagementFeePercentofTotalRevenue</vt:lpstr>
      <vt:lpstr>OpBudget_NetRentalIncomeTotal</vt:lpstr>
      <vt:lpstr>OpBudget_PropertyManagementFeePerUnitPerMonthRevenue</vt:lpstr>
      <vt:lpstr>OpBudget_RentalLoss_RentalHousingVacancyRate</vt:lpstr>
      <vt:lpstr>'Cash Flow'!Print_Area</vt:lpstr>
      <vt:lpstr>Instructions!Print_Area</vt:lpstr>
      <vt:lpstr>'Mortgage Calculation'!Print_Area</vt:lpstr>
      <vt:lpstr>'Operating Budget'!Print_Area</vt:lpstr>
      <vt:lpstr>'Project Description'!Print_Area</vt:lpstr>
      <vt:lpstr>Sources!Print_Area</vt:lpstr>
      <vt:lpstr>'Unit Mix'!Print_Area</vt:lpstr>
      <vt:lpstr>'Cash Flow'!Print_Titles</vt:lpstr>
      <vt:lpstr>'Development Costs'!Print_Titles</vt:lpstr>
      <vt:lpstr>'Operating Budget'!Print_Titles</vt:lpstr>
      <vt:lpstr>Sources!Print_Titles</vt:lpstr>
      <vt:lpstr>ProjDesc_ActivityType_Response</vt:lpstr>
      <vt:lpstr>ProjDesc_Architect</vt:lpstr>
      <vt:lpstr>ProjDesc_BuildingType</vt:lpstr>
      <vt:lpstr>ProjDesc_CensusTract</vt:lpstr>
      <vt:lpstr>ProjDesc_City</vt:lpstr>
      <vt:lpstr>ProjDesc_CityApplicant</vt:lpstr>
      <vt:lpstr>ProjDesc_County</vt:lpstr>
      <vt:lpstr>ProjDesc_Developer</vt:lpstr>
      <vt:lpstr>ProjDesc_DevelopmentAddress</vt:lpstr>
      <vt:lpstr>ProjDesc_DevelopmentName</vt:lpstr>
      <vt:lpstr>ProjDesc_DevTeam_Other1</vt:lpstr>
      <vt:lpstr>ProjDesc_DevTeam_Other2</vt:lpstr>
      <vt:lpstr>ProjDesc_FundingReq_PercentageofTDC</vt:lpstr>
      <vt:lpstr>ProjDesc_GeneralContractor</vt:lpstr>
      <vt:lpstr>ProjDesc_ManagementCompany</vt:lpstr>
      <vt:lpstr>ProjDesc_MarketRateUnits</vt:lpstr>
      <vt:lpstr>ProjDesc_NumberOfResidentialBuildings</vt:lpstr>
      <vt:lpstr>ProjDesc_NumberOfUnits</vt:lpstr>
      <vt:lpstr>ProjDesc_PermanentOwner</vt:lpstr>
      <vt:lpstr>ProjDesc_RestrictedUnitCount</vt:lpstr>
      <vt:lpstr>ProjDesc_TotalNoUnits</vt:lpstr>
      <vt:lpstr>ProjDesc_WHDP_FundsRequest</vt:lpstr>
      <vt:lpstr>ProjDesc_YearBuilt</vt:lpstr>
      <vt:lpstr>ProjDesc_ZipCode</vt:lpstr>
      <vt:lpstr>Sources_Match_Comments</vt:lpstr>
      <vt:lpstr>Sources_PermSources_MatchAmount</vt:lpstr>
      <vt:lpstr>Sources_WorkforceHousingRequestedAmount</vt:lpstr>
      <vt:lpstr>Summary_DNumber</vt:lpstr>
      <vt:lpstr>Summary_MNumber</vt:lpstr>
      <vt:lpstr>UnitMix_Summary_UnitCount_1BR</vt:lpstr>
      <vt:lpstr>UnitMix_Summary_UnitCount_2BR</vt:lpstr>
      <vt:lpstr>UnitMix_Summary_UnitCount_3BR</vt:lpstr>
      <vt:lpstr>UnitMix_Summary_UnitCount_4BR</vt:lpstr>
      <vt:lpstr>UnitMix_Summary_UnitCount_5BR</vt:lpstr>
      <vt:lpstr>UnitMix_Summary_UnitCount_Studio</vt:lpstr>
      <vt:lpstr>UnitMix_Summary_UnitCount_Total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Rocker</dc:creator>
  <cp:lastModifiedBy>Sourdif, Laird</cp:lastModifiedBy>
  <cp:lastPrinted>2020-07-02T13:52:25Z</cp:lastPrinted>
  <dcterms:created xsi:type="dcterms:W3CDTF">2017-06-28T21:21:59Z</dcterms:created>
  <dcterms:modified xsi:type="dcterms:W3CDTF">2024-02-28T12:43:20Z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MHFA_1042056</vt:lpwstr>
  </property>
  <property fmtid="{D5CDD505-2E9C-101B-9397-08002B2CF9AE}" pid="3" name="DISProperties">
    <vt:lpwstr>DISdDocName,DIScgiUrl,DISdUser,DISdID,DISidcName,DISTaskPaneUrl</vt:lpwstr>
  </property>
  <property fmtid="{D5CDD505-2E9C-101B-9397-08002B2CF9AE}" pid="4" name="DIScgiUrl">
    <vt:lpwstr>http://prow12orap02:16200/cs/idcplg</vt:lpwstr>
  </property>
  <property fmtid="{D5CDD505-2E9C-101B-9397-08002B2CF9AE}" pid="5" name="DISdUser">
    <vt:lpwstr>khirsch</vt:lpwstr>
  </property>
  <property fmtid="{D5CDD505-2E9C-101B-9397-08002B2CF9AE}" pid="6" name="DISdID">
    <vt:lpwstr>276722</vt:lpwstr>
  </property>
  <property fmtid="{D5CDD505-2E9C-101B-9397-08002B2CF9AE}" pid="7" name="DISidcName">
    <vt:lpwstr>prodecm</vt:lpwstr>
  </property>
  <property fmtid="{D5CDD505-2E9C-101B-9397-08002B2CF9AE}" pid="8" name="DISTaskPaneUrl">
    <vt:lpwstr>http://prow12orap02:16200/cs/idcplg?IdcService=DESKTOP_DOC_INFO&amp;dDocName=MHFA_1042056&amp;dID=276722&amp;ClientControlled=DocMan,taskpane&amp;coreContentOnly=1</vt:lpwstr>
  </property>
</Properties>
</file>